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3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5" l="1"/>
  <c r="J107" i="5" s="1"/>
  <c r="J108" i="5" s="1"/>
  <c r="G104" i="5"/>
  <c r="I104" i="5" s="1"/>
  <c r="J104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G97" i="5"/>
  <c r="I97" i="5" s="1"/>
  <c r="J97" i="5" s="1"/>
  <c r="G96" i="5"/>
  <c r="I96" i="5" s="1"/>
  <c r="J96" i="5" s="1"/>
  <c r="G95" i="5"/>
  <c r="I95" i="5" s="1"/>
  <c r="J95" i="5" s="1"/>
  <c r="G94" i="5"/>
  <c r="I94" i="5" s="1"/>
  <c r="J94" i="5" s="1"/>
  <c r="G93" i="5"/>
  <c r="I93" i="5" s="1"/>
  <c r="J93" i="5" s="1"/>
  <c r="I92" i="5"/>
  <c r="J92" i="5" s="1"/>
  <c r="G92" i="5"/>
  <c r="G89" i="5"/>
  <c r="I89" i="5" s="1"/>
  <c r="J89" i="5" s="1"/>
  <c r="G88" i="5"/>
  <c r="G87" i="5"/>
  <c r="I87" i="5" s="1"/>
  <c r="J87" i="5" s="1"/>
  <c r="G86" i="5"/>
  <c r="G85" i="5"/>
  <c r="I85" i="5" s="1"/>
  <c r="J85" i="5" s="1"/>
  <c r="G84" i="5"/>
  <c r="G83" i="5"/>
  <c r="I83" i="5" s="1"/>
  <c r="J83" i="5" s="1"/>
  <c r="G82" i="5"/>
  <c r="G81" i="5"/>
  <c r="I81" i="5" s="1"/>
  <c r="J81" i="5" s="1"/>
  <c r="G80" i="5"/>
  <c r="G79" i="5"/>
  <c r="G77" i="5"/>
  <c r="G76" i="5"/>
  <c r="I76" i="5" s="1"/>
  <c r="J76" i="5" s="1"/>
  <c r="I77" i="5"/>
  <c r="J77" i="5"/>
  <c r="I78" i="5"/>
  <c r="J78" i="5" s="1"/>
  <c r="I79" i="5"/>
  <c r="J79" i="5" s="1"/>
  <c r="I80" i="5"/>
  <c r="J80" i="5" s="1"/>
  <c r="I82" i="5"/>
  <c r="J82" i="5" s="1"/>
  <c r="I84" i="5"/>
  <c r="J84" i="5" s="1"/>
  <c r="I86" i="5"/>
  <c r="J86" i="5" s="1"/>
  <c r="I88" i="5"/>
  <c r="J88" i="5" s="1"/>
  <c r="G73" i="5"/>
  <c r="I73" i="5" s="1"/>
  <c r="J73" i="5" s="1"/>
  <c r="G72" i="5"/>
  <c r="G71" i="5"/>
  <c r="I71" i="5" s="1"/>
  <c r="J71" i="5" s="1"/>
  <c r="I72" i="5"/>
  <c r="J72" i="5" s="1"/>
  <c r="G70" i="5"/>
  <c r="I70" i="5" s="1"/>
  <c r="J70" i="5" s="1"/>
  <c r="G69" i="5"/>
  <c r="I69" i="5" s="1"/>
  <c r="J69" i="5" s="1"/>
  <c r="G68" i="5"/>
  <c r="I68" i="5" s="1"/>
  <c r="J68" i="5" s="1"/>
  <c r="G67" i="5"/>
  <c r="I67" i="5" s="1"/>
  <c r="J67" i="5" s="1"/>
  <c r="G64" i="5"/>
  <c r="I64" i="5" s="1"/>
  <c r="J64" i="5" s="1"/>
  <c r="G63" i="5"/>
  <c r="I63" i="5" s="1"/>
  <c r="J63" i="5" s="1"/>
  <c r="G62" i="5"/>
  <c r="I62" i="5" s="1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G47" i="5"/>
  <c r="I47" i="5" s="1"/>
  <c r="J47" i="5" s="1"/>
  <c r="I48" i="5"/>
  <c r="J48" i="5" s="1"/>
  <c r="G46" i="5"/>
  <c r="I46" i="5" s="1"/>
  <c r="J46" i="5" s="1"/>
  <c r="J45" i="5"/>
  <c r="G45" i="5"/>
  <c r="I45" i="5" s="1"/>
  <c r="I44" i="5"/>
  <c r="J44" i="5" s="1"/>
  <c r="G44" i="5"/>
  <c r="G43" i="5"/>
  <c r="I43" i="5" s="1"/>
  <c r="J43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I35" i="5"/>
  <c r="J35" i="5" s="1"/>
  <c r="G35" i="5"/>
  <c r="I34" i="5"/>
  <c r="J34" i="5" s="1"/>
  <c r="G34" i="5"/>
  <c r="I31" i="5"/>
  <c r="J31" i="5" s="1"/>
  <c r="G31" i="5"/>
  <c r="G28" i="5"/>
  <c r="I28" i="5" s="1"/>
  <c r="J28" i="5" s="1"/>
  <c r="G27" i="5"/>
  <c r="I27" i="5" s="1"/>
  <c r="J27" i="5" s="1"/>
  <c r="I26" i="5"/>
  <c r="J26" i="5" s="1"/>
  <c r="G26" i="5"/>
  <c r="G25" i="5"/>
  <c r="I25" i="5" s="1"/>
  <c r="J25" i="5" s="1"/>
  <c r="G24" i="5"/>
  <c r="I24" i="5" s="1"/>
  <c r="J24" i="5" s="1"/>
  <c r="J21" i="5"/>
  <c r="G21" i="5"/>
  <c r="I21" i="5" s="1"/>
  <c r="I20" i="5"/>
  <c r="J20" i="5" s="1"/>
  <c r="G20" i="5"/>
  <c r="J19" i="5"/>
  <c r="G19" i="5"/>
  <c r="I19" i="5" s="1"/>
  <c r="I18" i="5"/>
  <c r="J18" i="5" s="1"/>
  <c r="G18" i="5"/>
  <c r="I17" i="5"/>
  <c r="J17" i="5"/>
  <c r="I16" i="5"/>
  <c r="J16" i="5" s="1"/>
  <c r="G16" i="5"/>
  <c r="J13" i="5"/>
  <c r="G13" i="5"/>
  <c r="I13" i="5" s="1"/>
  <c r="I12" i="5"/>
  <c r="J12" i="5" s="1"/>
  <c r="G12" i="5"/>
  <c r="J11" i="5"/>
  <c r="F105" i="5"/>
  <c r="D105" i="5"/>
  <c r="F90" i="5"/>
  <c r="D90" i="5"/>
  <c r="F74" i="5"/>
  <c r="F65" i="5"/>
  <c r="F58" i="5"/>
  <c r="F49" i="5"/>
  <c r="F41" i="5"/>
  <c r="F32" i="5"/>
  <c r="F29" i="5"/>
  <c r="F22" i="5"/>
  <c r="D22" i="5"/>
  <c r="I22" i="5"/>
  <c r="J22" i="5" s="1"/>
  <c r="F14" i="5"/>
  <c r="D109" i="5" l="1"/>
  <c r="F109" i="5"/>
  <c r="J105" i="5"/>
  <c r="I29" i="5"/>
  <c r="J29" i="5" s="1"/>
  <c r="I32" i="5"/>
  <c r="J32" i="5"/>
  <c r="I41" i="5"/>
  <c r="J41" i="5" s="1"/>
  <c r="I49" i="5"/>
  <c r="J49" i="5" s="1"/>
  <c r="I58" i="5"/>
  <c r="J58" i="5" s="1"/>
  <c r="I65" i="5"/>
  <c r="J65" i="5" s="1"/>
  <c r="I74" i="5"/>
  <c r="J74" i="5" s="1"/>
  <c r="J14" i="5"/>
  <c r="I14" i="5"/>
  <c r="I90" i="5"/>
  <c r="J90" i="5" s="1"/>
  <c r="I105" i="5"/>
  <c r="I108" i="5"/>
  <c r="I109" i="5" l="1"/>
  <c r="J109" i="5"/>
</calcChain>
</file>

<file path=xl/sharedStrings.xml><?xml version="1.0" encoding="utf-8"?>
<sst xmlns="http://schemas.openxmlformats.org/spreadsheetml/2006/main" count="186" uniqueCount="90">
  <si>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</si>
  <si>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</si>
  <si>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</si>
  <si>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</si>
  <si>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</si>
  <si>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</si>
  <si>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</si>
  <si>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</si>
  <si>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</si>
  <si>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</si>
  <si>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</si>
  <si>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</si>
  <si>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</si>
  <si>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</si>
  <si>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</si>
  <si>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</si>
  <si>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</si>
  <si>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</si>
  <si>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</si>
  <si>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</si>
  <si>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</si>
  <si>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</si>
  <si>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</si>
  <si>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</si>
  <si>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</si>
  <si>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</si>
  <si>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</si>
  <si>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</si>
  <si>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</si>
  <si>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</si>
  <si>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</si>
  <si>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</si>
  <si>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</si>
  <si>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</si>
  <si>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</si>
  <si>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Գործավար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</si>
  <si>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</si>
  <si>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</si>
  <si>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</si>
  <si>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</si>
  <si>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</si>
  <si>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</si>
  <si>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</si>
  <si>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</si>
  <si>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</si>
  <si>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</si>
  <si>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</si>
  <si>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</si>
  <si>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</si>
  <si>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</si>
  <si>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</si>
  <si>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</si>
  <si>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</si>
  <si>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</si>
  <si>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</si>
  <si>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</si>
  <si>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</si>
  <si>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</si>
  <si>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</si>
  <si>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</si>
  <si>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</si>
  <si>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</si>
  <si>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</si>
  <si>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</si>
  <si>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</si>
  <si>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</si>
  <si>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</si>
  <si>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</si>
  <si>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</si>
  <si>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</si>
  <si>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</si>
  <si>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</si>
  <si>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</si>
  <si>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</si>
  <si>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</si>
  <si>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</si>
  <si>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</si>
  <si>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</si>
  <si>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</si>
  <si>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Գործավար/Ախուրյան /</t>
  </si>
  <si>
    <t>Հավաքարար /մաքրուհի՝ Առափի, Կապս, Վահրամաբերդ, Մարմաշեն, Բայանդուր.  Մայիսյան, Հացիկ, Հովունի, Բենիամին/</t>
  </si>
  <si>
    <t>Հավաքարար /Կառնուտ, Այգաբաց, Հովիտ, Բասեն,Կամո, Ջրառատ, Ոսկեհասկ, Հայկավան, Ղարիբջանյան, Երազգավորս, Գետք, Լեռնուտ, Ջաջուռ, ,Շիրակ, Ախուրիկ, Արևիկ, Քեթի, Փոքրաշեն/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</si>
  <si>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</si>
  <si>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</si>
  <si>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</si>
  <si>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</si>
  <si>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>Աշխատակիցների թվաքանակը՝ 179</t>
  </si>
  <si>
    <t>կ.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</si>
  <si>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</si>
  <si>
    <t xml:space="preserve">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253 -Ա որոշման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</si>
</sst>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tabSelected="1" workbookViewId="0">
      <selection activeCell="F13" sqref="F13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24"/>
      <c r="C1" s="24"/>
      <c r="D1" s="24"/>
      <c r="E1" s="24"/>
      <c r="F1" s="24"/>
      <c r="J1" s="3"/>
    </row>
    <row r="2" spans="2:15" x14ac:dyDescent="0.3">
      <c r="B2" s="24"/>
      <c r="C2" s="24"/>
      <c r="D2" s="24"/>
      <c r="E2" s="24"/>
      <c r="F2" s="24"/>
      <c r="G2" s="25" t="s">
        <v>89</v>
      </c>
      <c r="H2" s="25"/>
      <c r="I2" s="25"/>
      <c r="J2" s="25"/>
    </row>
    <row r="3" spans="2:15" x14ac:dyDescent="0.3">
      <c r="B3" s="24"/>
      <c r="C3" s="24"/>
      <c r="D3" s="24"/>
      <c r="E3" s="24"/>
      <c r="F3" s="24"/>
      <c r="G3" s="25"/>
      <c r="H3" s="25"/>
      <c r="I3" s="25"/>
      <c r="J3" s="25"/>
    </row>
    <row r="4" spans="2:15" ht="72" customHeight="1" x14ac:dyDescent="0.3">
      <c r="B4" s="24"/>
      <c r="C4" s="24"/>
      <c r="D4" s="24"/>
      <c r="E4" s="24"/>
      <c r="F4" s="24"/>
      <c r="G4" s="25"/>
      <c r="H4" s="25"/>
      <c r="I4" s="25"/>
      <c r="J4" s="25"/>
    </row>
    <row r="5" spans="2:15" ht="99" customHeight="1" x14ac:dyDescent="0.3">
      <c r="B5" s="26" t="s">
        <v>88</v>
      </c>
      <c r="C5" s="26"/>
      <c r="D5" s="26"/>
      <c r="E5" s="26"/>
      <c r="F5" s="26"/>
      <c r="G5" s="26"/>
      <c r="H5" s="26"/>
      <c r="I5" s="26"/>
      <c r="J5" s="26"/>
      <c r="K5" s="1"/>
      <c r="L5" s="1"/>
      <c r="M5" s="1"/>
      <c r="O5" s="19"/>
    </row>
    <row r="6" spans="2:15" ht="17.25" x14ac:dyDescent="0.3">
      <c r="B6" s="27" t="s">
        <v>86</v>
      </c>
      <c r="C6" s="27"/>
      <c r="D6" s="27"/>
      <c r="E6" s="27"/>
      <c r="F6" s="27"/>
      <c r="G6" s="27"/>
      <c r="H6" s="27"/>
      <c r="I6" s="27"/>
      <c r="J6" s="27"/>
    </row>
    <row r="7" spans="2:15" ht="183.75" customHeight="1" x14ac:dyDescent="0.3">
      <c r="B7" s="28" t="s">
        <v>0</v>
      </c>
      <c r="C7" s="28" t="s">
        <v>1</v>
      </c>
      <c r="D7" s="29" t="s">
        <v>71</v>
      </c>
      <c r="E7" s="29" t="s">
        <v>72</v>
      </c>
      <c r="F7" s="29" t="s">
        <v>73</v>
      </c>
      <c r="G7" s="32" t="s">
        <v>45</v>
      </c>
      <c r="H7" s="32" t="s">
        <v>2</v>
      </c>
      <c r="I7" s="32" t="s">
        <v>64</v>
      </c>
      <c r="J7" s="32" t="s">
        <v>65</v>
      </c>
    </row>
    <row r="8" spans="2:15" ht="59.25" customHeight="1" x14ac:dyDescent="0.3">
      <c r="B8" s="28"/>
      <c r="C8" s="28"/>
      <c r="D8" s="30"/>
      <c r="E8" s="30"/>
      <c r="F8" s="30"/>
      <c r="G8" s="32"/>
      <c r="H8" s="32"/>
      <c r="I8" s="32"/>
      <c r="J8" s="32"/>
    </row>
    <row r="9" spans="2:15" ht="36" customHeight="1" x14ac:dyDescent="0.3">
      <c r="B9" s="28"/>
      <c r="C9" s="28"/>
      <c r="D9" s="31"/>
      <c r="E9" s="31"/>
      <c r="F9" s="31"/>
      <c r="G9" s="32"/>
      <c r="H9" s="32"/>
      <c r="I9" s="32"/>
      <c r="J9" s="32"/>
    </row>
    <row r="10" spans="2:15" ht="17.25" x14ac:dyDescent="0.3">
      <c r="B10" s="33" t="s">
        <v>83</v>
      </c>
      <c r="C10" s="33"/>
      <c r="D10" s="33"/>
      <c r="E10" s="33"/>
      <c r="F10" s="33"/>
      <c r="G10" s="33"/>
      <c r="H10" s="33"/>
      <c r="I10" s="33"/>
      <c r="J10" s="33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10"/>
      <c r="C14" s="10" t="s">
        <v>9</v>
      </c>
      <c r="D14" s="10">
        <v>4</v>
      </c>
      <c r="E14" s="10"/>
      <c r="F14" s="10">
        <f>SUM(F11:F13)</f>
        <v>4</v>
      </c>
      <c r="G14" s="11"/>
      <c r="H14" s="11"/>
      <c r="I14" s="11">
        <f>SUM(I11:I13)</f>
        <v>1867008</v>
      </c>
      <c r="J14" s="12">
        <f>SUM(J11:J13)</f>
        <v>22404096</v>
      </c>
    </row>
    <row r="15" spans="2:15" ht="28.5" customHeight="1" x14ac:dyDescent="0.3">
      <c r="B15" s="21" t="s">
        <v>10</v>
      </c>
      <c r="C15" s="22"/>
      <c r="D15" s="22"/>
      <c r="E15" s="22"/>
      <c r="F15" s="22"/>
      <c r="G15" s="22"/>
      <c r="H15" s="22"/>
      <c r="I15" s="22"/>
      <c r="J15" s="23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5" t="s">
        <v>5</v>
      </c>
      <c r="C17" s="5" t="s">
        <v>17</v>
      </c>
      <c r="D17" s="5">
        <v>1</v>
      </c>
      <c r="E17" s="5">
        <v>1</v>
      </c>
      <c r="F17" s="5">
        <v>1</v>
      </c>
      <c r="G17" s="6">
        <v>300000</v>
      </c>
      <c r="H17" s="6">
        <v>53</v>
      </c>
      <c r="I17" s="6">
        <f t="shared" si="0"/>
        <v>300000</v>
      </c>
      <c r="J17" s="7">
        <f t="shared" si="1"/>
        <v>3600000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41">
        <f>G11*55%</f>
        <v>311168</v>
      </c>
      <c r="H18" s="41">
        <v>55</v>
      </c>
      <c r="I18" s="41">
        <f t="shared" si="0"/>
        <v>311168</v>
      </c>
      <c r="J18" s="42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42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10"/>
      <c r="C22" s="10" t="s">
        <v>9</v>
      </c>
      <c r="D22" s="10">
        <f>D19+D20+D16+D18+D17+D21</f>
        <v>8</v>
      </c>
      <c r="E22" s="10"/>
      <c r="F22" s="10">
        <f>SUM(F16:F21)</f>
        <v>8</v>
      </c>
      <c r="G22" s="11"/>
      <c r="H22" s="11"/>
      <c r="I22" s="11">
        <f>SUM(I16:I21)</f>
        <v>2240556.8000000003</v>
      </c>
      <c r="J22" s="12">
        <f t="shared" ref="J22" si="2">I22*12</f>
        <v>26886681.600000001</v>
      </c>
    </row>
    <row r="23" spans="2:10" ht="30.75" customHeight="1" x14ac:dyDescent="0.3">
      <c r="B23" s="21" t="s">
        <v>44</v>
      </c>
      <c r="C23" s="22"/>
      <c r="D23" s="22"/>
      <c r="E23" s="22"/>
      <c r="F23" s="22"/>
      <c r="G23" s="22"/>
      <c r="H23" s="22"/>
      <c r="I23" s="22"/>
      <c r="J23" s="23"/>
    </row>
    <row r="24" spans="2:10" ht="27" x14ac:dyDescent="0.3">
      <c r="B24" s="5" t="s">
        <v>3</v>
      </c>
      <c r="C24" s="5" t="s">
        <v>75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76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85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84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74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10"/>
      <c r="C29" s="10" t="s">
        <v>9</v>
      </c>
      <c r="D29" s="10">
        <v>32</v>
      </c>
      <c r="E29" s="10"/>
      <c r="F29" s="10">
        <f>SUM(F24:F28)</f>
        <v>32</v>
      </c>
      <c r="G29" s="11"/>
      <c r="H29" s="11"/>
      <c r="I29" s="11">
        <f>SUM(I24:I28)</f>
        <v>9069132.8000000007</v>
      </c>
      <c r="J29" s="12">
        <f t="shared" ref="J29" si="3">I29*12</f>
        <v>108829593.60000001</v>
      </c>
    </row>
    <row r="30" spans="2:10" ht="29.25" customHeight="1" x14ac:dyDescent="0.3">
      <c r="B30" s="21" t="s">
        <v>18</v>
      </c>
      <c r="C30" s="22"/>
      <c r="D30" s="22"/>
      <c r="E30" s="22"/>
      <c r="F30" s="22"/>
      <c r="G30" s="22"/>
      <c r="H30" s="22"/>
      <c r="I30" s="22"/>
      <c r="J30" s="23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10"/>
      <c r="C32" s="10" t="s">
        <v>9</v>
      </c>
      <c r="D32" s="10">
        <v>1</v>
      </c>
      <c r="E32" s="10"/>
      <c r="F32" s="10">
        <f>SUM(F31)</f>
        <v>1</v>
      </c>
      <c r="G32" s="11"/>
      <c r="H32" s="11"/>
      <c r="I32" s="11">
        <f>SUM(I31)</f>
        <v>429977.59999999998</v>
      </c>
      <c r="J32" s="12">
        <f>SUM(J31)</f>
        <v>5159731.1999999993</v>
      </c>
    </row>
    <row r="33" spans="2:10" ht="24" customHeight="1" x14ac:dyDescent="0.3">
      <c r="B33" s="21" t="s">
        <v>47</v>
      </c>
      <c r="C33" s="22"/>
      <c r="D33" s="22"/>
      <c r="E33" s="22"/>
      <c r="F33" s="22"/>
      <c r="G33" s="22"/>
      <c r="H33" s="22"/>
      <c r="I33" s="22"/>
      <c r="J33" s="23"/>
    </row>
    <row r="34" spans="2:10" x14ac:dyDescent="0.3">
      <c r="B34" s="5" t="s">
        <v>51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52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53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54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55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56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18" customFormat="1" x14ac:dyDescent="0.3">
      <c r="B40" s="43" t="s">
        <v>57</v>
      </c>
      <c r="C40" s="43" t="s">
        <v>22</v>
      </c>
      <c r="D40" s="43">
        <v>3</v>
      </c>
      <c r="E40" s="43">
        <v>1</v>
      </c>
      <c r="F40" s="43">
        <v>3</v>
      </c>
      <c r="G40" s="41">
        <f>G11*49%</f>
        <v>277222.40000000002</v>
      </c>
      <c r="H40" s="41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44"/>
      <c r="C41" s="44" t="s">
        <v>9</v>
      </c>
      <c r="D41" s="44">
        <v>9</v>
      </c>
      <c r="E41" s="44"/>
      <c r="F41" s="44">
        <f>SUM(F34:F40)</f>
        <v>9</v>
      </c>
      <c r="G41" s="45"/>
      <c r="H41" s="45"/>
      <c r="I41" s="11">
        <f>SUM(I34:I40)</f>
        <v>2676044.8000000003</v>
      </c>
      <c r="J41" s="12">
        <f t="shared" ref="J41" si="6">I41*12</f>
        <v>32112537.600000001</v>
      </c>
    </row>
    <row r="42" spans="2:10" ht="27" customHeight="1" x14ac:dyDescent="0.3">
      <c r="B42" s="21" t="s">
        <v>48</v>
      </c>
      <c r="C42" s="22"/>
      <c r="D42" s="22"/>
      <c r="E42" s="22"/>
      <c r="F42" s="22"/>
      <c r="G42" s="22"/>
      <c r="H42" s="22"/>
      <c r="I42" s="22"/>
      <c r="J42" s="23"/>
    </row>
    <row r="43" spans="2:10" x14ac:dyDescent="0.3">
      <c r="B43" s="5" t="s">
        <v>51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52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53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54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18" customFormat="1" x14ac:dyDescent="0.3">
      <c r="B47" s="43" t="s">
        <v>55</v>
      </c>
      <c r="C47" s="43" t="s">
        <v>22</v>
      </c>
      <c r="D47" s="43">
        <v>1</v>
      </c>
      <c r="E47" s="43">
        <v>1</v>
      </c>
      <c r="F47" s="43">
        <v>1</v>
      </c>
      <c r="G47" s="41">
        <f>G11*49%</f>
        <v>277222.40000000002</v>
      </c>
      <c r="H47" s="41">
        <v>49</v>
      </c>
      <c r="I47" s="41">
        <f t="shared" si="7"/>
        <v>277222.40000000002</v>
      </c>
      <c r="J47" s="42">
        <f t="shared" si="8"/>
        <v>3326668.8000000003</v>
      </c>
    </row>
    <row r="48" spans="2:10" x14ac:dyDescent="0.3">
      <c r="B48" s="5" t="s">
        <v>56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10"/>
      <c r="C49" s="10" t="s">
        <v>9</v>
      </c>
      <c r="D49" s="10">
        <v>6</v>
      </c>
      <c r="E49" s="10"/>
      <c r="F49" s="10">
        <f>SUM(F43:F48)</f>
        <v>6</v>
      </c>
      <c r="G49" s="11"/>
      <c r="H49" s="11"/>
      <c r="I49" s="11">
        <f>SUM(I43:I48)</f>
        <v>1736883.2</v>
      </c>
      <c r="J49" s="12">
        <f t="shared" ref="J49" si="9">I49*12</f>
        <v>20842598.399999999</v>
      </c>
    </row>
    <row r="50" spans="1:10" ht="30" customHeight="1" x14ac:dyDescent="0.3">
      <c r="B50" s="38" t="s">
        <v>66</v>
      </c>
      <c r="C50" s="39"/>
      <c r="D50" s="39"/>
      <c r="E50" s="39"/>
      <c r="F50" s="39"/>
      <c r="G50" s="39"/>
      <c r="H50" s="39"/>
      <c r="I50" s="39"/>
      <c r="J50" s="40"/>
    </row>
    <row r="51" spans="1:10" x14ac:dyDescent="0.3">
      <c r="A51" s="19"/>
      <c r="B51" s="5" t="s">
        <v>51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52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43" t="s">
        <v>53</v>
      </c>
      <c r="C53" s="43" t="s">
        <v>21</v>
      </c>
      <c r="D53" s="43">
        <v>1</v>
      </c>
      <c r="E53" s="43">
        <v>1</v>
      </c>
      <c r="F53" s="43">
        <v>1</v>
      </c>
      <c r="G53" s="41">
        <f>G11*55%</f>
        <v>311168</v>
      </c>
      <c r="H53" s="41">
        <v>55</v>
      </c>
      <c r="I53" s="41">
        <f t="shared" si="10"/>
        <v>311168</v>
      </c>
      <c r="J53" s="42">
        <f t="shared" si="11"/>
        <v>3734016</v>
      </c>
    </row>
    <row r="54" spans="1:10" s="18" customFormat="1" x14ac:dyDescent="0.3">
      <c r="B54" s="5" t="s">
        <v>54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55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56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57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3"/>
      <c r="C58" s="13" t="s">
        <v>9</v>
      </c>
      <c r="D58" s="13">
        <v>8</v>
      </c>
      <c r="E58" s="13"/>
      <c r="F58" s="13">
        <f>SUM(F51:F57)</f>
        <v>8</v>
      </c>
      <c r="G58" s="14"/>
      <c r="H58" s="14"/>
      <c r="I58" s="14">
        <f>SUM(I51:I57)</f>
        <v>2393164.8000000003</v>
      </c>
      <c r="J58" s="12">
        <f t="shared" ref="J58" si="12">I58*12</f>
        <v>28717977.600000001</v>
      </c>
    </row>
    <row r="59" spans="1:10" ht="24" customHeight="1" x14ac:dyDescent="0.3">
      <c r="B59" s="21" t="s">
        <v>67</v>
      </c>
      <c r="C59" s="22"/>
      <c r="D59" s="22"/>
      <c r="E59" s="22"/>
      <c r="F59" s="22"/>
      <c r="G59" s="22"/>
      <c r="H59" s="22"/>
      <c r="I59" s="22"/>
      <c r="J59" s="23"/>
    </row>
    <row r="60" spans="1:10" x14ac:dyDescent="0.3">
      <c r="B60" s="5" t="s">
        <v>51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x14ac:dyDescent="0.3">
      <c r="B61" s="5" t="s">
        <v>52</v>
      </c>
      <c r="C61" s="5" t="s">
        <v>21</v>
      </c>
      <c r="D61" s="5">
        <v>1</v>
      </c>
      <c r="E61" s="5">
        <v>1</v>
      </c>
      <c r="F61" s="5">
        <v>1</v>
      </c>
      <c r="G61" s="6">
        <f>G11*55%</f>
        <v>311168</v>
      </c>
      <c r="H61" s="6">
        <v>55</v>
      </c>
      <c r="I61" s="6">
        <f>G61*F61</f>
        <v>311168</v>
      </c>
      <c r="J61" s="7">
        <f>I61*12</f>
        <v>3734016</v>
      </c>
    </row>
    <row r="62" spans="1:10" x14ac:dyDescent="0.3">
      <c r="B62" s="5" t="s">
        <v>53</v>
      </c>
      <c r="C62" s="5" t="s">
        <v>22</v>
      </c>
      <c r="D62" s="5">
        <v>1</v>
      </c>
      <c r="E62" s="5">
        <v>1</v>
      </c>
      <c r="F62" s="5">
        <v>1</v>
      </c>
      <c r="G62" s="6">
        <f>G11*49%</f>
        <v>277222.40000000002</v>
      </c>
      <c r="H62" s="6">
        <v>49</v>
      </c>
      <c r="I62" s="6">
        <f>G62*F62</f>
        <v>277222.40000000002</v>
      </c>
      <c r="J62" s="7">
        <f>I62*12</f>
        <v>3326668.8000000003</v>
      </c>
    </row>
    <row r="63" spans="1:10" x14ac:dyDescent="0.3">
      <c r="B63" s="5" t="s">
        <v>54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>G63*F63</f>
        <v>277222.40000000002</v>
      </c>
      <c r="J63" s="7">
        <f>I63*12</f>
        <v>3326668.8000000003</v>
      </c>
    </row>
    <row r="64" spans="1:10" x14ac:dyDescent="0.3">
      <c r="B64" s="5" t="s">
        <v>55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>G64*F64</f>
        <v>237619.19999999998</v>
      </c>
      <c r="J64" s="7">
        <f>I64*12</f>
        <v>2851430.3999999999</v>
      </c>
    </row>
    <row r="65" spans="2:10" ht="17.25" x14ac:dyDescent="0.3">
      <c r="B65" s="10"/>
      <c r="C65" s="10" t="s">
        <v>9</v>
      </c>
      <c r="D65" s="10">
        <v>5</v>
      </c>
      <c r="E65" s="10"/>
      <c r="F65" s="10">
        <f>SUM(F60:F64)</f>
        <v>5</v>
      </c>
      <c r="G65" s="11"/>
      <c r="H65" s="11"/>
      <c r="I65" s="11">
        <f>SUM(I60:I64)</f>
        <v>1459660.8</v>
      </c>
      <c r="J65" s="12">
        <f t="shared" ref="J65" si="13">I65*12</f>
        <v>17515929.600000001</v>
      </c>
    </row>
    <row r="66" spans="2:10" ht="46.5" customHeight="1" x14ac:dyDescent="0.3">
      <c r="B66" s="21" t="s">
        <v>68</v>
      </c>
      <c r="C66" s="22"/>
      <c r="D66" s="22"/>
      <c r="E66" s="22"/>
      <c r="F66" s="22"/>
      <c r="G66" s="22"/>
      <c r="H66" s="22"/>
      <c r="I66" s="22"/>
      <c r="J66" s="23"/>
    </row>
    <row r="67" spans="2:10" x14ac:dyDescent="0.3">
      <c r="B67" s="5" t="s">
        <v>51</v>
      </c>
      <c r="C67" s="5" t="s">
        <v>20</v>
      </c>
      <c r="D67" s="5">
        <v>1</v>
      </c>
      <c r="E67" s="5">
        <v>1</v>
      </c>
      <c r="F67" s="5">
        <v>1</v>
      </c>
      <c r="G67" s="6">
        <f>G11*63%</f>
        <v>356428.79999999999</v>
      </c>
      <c r="H67" s="6">
        <v>63</v>
      </c>
      <c r="I67" s="6">
        <f>G67*F67</f>
        <v>356428.79999999999</v>
      </c>
      <c r="J67" s="7">
        <f>I67*12</f>
        <v>4277145.5999999996</v>
      </c>
    </row>
    <row r="68" spans="2:10" x14ac:dyDescent="0.3">
      <c r="B68" s="5" t="s">
        <v>52</v>
      </c>
      <c r="C68" s="5" t="s">
        <v>21</v>
      </c>
      <c r="D68" s="5">
        <v>1</v>
      </c>
      <c r="E68" s="5">
        <v>1</v>
      </c>
      <c r="F68" s="5">
        <v>1</v>
      </c>
      <c r="G68" s="6">
        <f>G11*55%</f>
        <v>311168</v>
      </c>
      <c r="H68" s="6">
        <v>55</v>
      </c>
      <c r="I68" s="6">
        <f>G68*F68</f>
        <v>311168</v>
      </c>
      <c r="J68" s="7">
        <f>I68*12</f>
        <v>3734016</v>
      </c>
    </row>
    <row r="69" spans="2:10" x14ac:dyDescent="0.3">
      <c r="B69" s="5" t="s">
        <v>53</v>
      </c>
      <c r="C69" s="5" t="s">
        <v>22</v>
      </c>
      <c r="D69" s="5">
        <v>1</v>
      </c>
      <c r="E69" s="5">
        <v>1</v>
      </c>
      <c r="F69" s="5">
        <v>1</v>
      </c>
      <c r="G69" s="6">
        <f>G11*49%</f>
        <v>277222.40000000002</v>
      </c>
      <c r="H69" s="6">
        <v>49</v>
      </c>
      <c r="I69" s="6">
        <f t="shared" ref="I69:I73" si="14">G69*F69</f>
        <v>277222.40000000002</v>
      </c>
      <c r="J69" s="7">
        <f t="shared" ref="J69:J73" si="15">I69*12</f>
        <v>3326668.8000000003</v>
      </c>
    </row>
    <row r="70" spans="2:10" x14ac:dyDescent="0.3">
      <c r="B70" s="5" t="s">
        <v>54</v>
      </c>
      <c r="C70" s="5" t="s">
        <v>22</v>
      </c>
      <c r="D70" s="5">
        <v>1</v>
      </c>
      <c r="E70" s="5">
        <v>1</v>
      </c>
      <c r="F70" s="5">
        <v>1</v>
      </c>
      <c r="G70" s="6">
        <f>G11*49%</f>
        <v>277222.40000000002</v>
      </c>
      <c r="H70" s="6">
        <v>49</v>
      </c>
      <c r="I70" s="6">
        <f t="shared" si="14"/>
        <v>277222.40000000002</v>
      </c>
      <c r="J70" s="7">
        <f t="shared" si="15"/>
        <v>3326668.8000000003</v>
      </c>
    </row>
    <row r="71" spans="2:10" x14ac:dyDescent="0.3">
      <c r="B71" s="5" t="s">
        <v>55</v>
      </c>
      <c r="C71" s="5" t="s">
        <v>24</v>
      </c>
      <c r="D71" s="5">
        <v>1</v>
      </c>
      <c r="E71" s="5">
        <v>1</v>
      </c>
      <c r="F71" s="5">
        <v>1</v>
      </c>
      <c r="G71" s="6">
        <f>G11*42%</f>
        <v>237619.19999999998</v>
      </c>
      <c r="H71" s="6">
        <v>42</v>
      </c>
      <c r="I71" s="6">
        <f t="shared" si="14"/>
        <v>237619.19999999998</v>
      </c>
      <c r="J71" s="7">
        <f t="shared" si="15"/>
        <v>2851430.3999999999</v>
      </c>
    </row>
    <row r="72" spans="2:10" x14ac:dyDescent="0.3">
      <c r="B72" s="5" t="s">
        <v>56</v>
      </c>
      <c r="C72" s="5" t="s">
        <v>24</v>
      </c>
      <c r="D72" s="5">
        <v>1</v>
      </c>
      <c r="E72" s="5">
        <v>1</v>
      </c>
      <c r="F72" s="5">
        <v>1</v>
      </c>
      <c r="G72" s="6">
        <f>G11*42%</f>
        <v>237619.19999999998</v>
      </c>
      <c r="H72" s="6">
        <v>42</v>
      </c>
      <c r="I72" s="6">
        <f t="shared" si="14"/>
        <v>237619.19999999998</v>
      </c>
      <c r="J72" s="7">
        <f t="shared" si="15"/>
        <v>2851430.3999999999</v>
      </c>
    </row>
    <row r="73" spans="2:10" x14ac:dyDescent="0.3">
      <c r="B73" s="5" t="s">
        <v>57</v>
      </c>
      <c r="C73" s="5" t="s">
        <v>24</v>
      </c>
      <c r="D73" s="5">
        <v>1</v>
      </c>
      <c r="E73" s="5">
        <v>1</v>
      </c>
      <c r="F73" s="5">
        <v>1</v>
      </c>
      <c r="G73" s="6">
        <f>G11*42%</f>
        <v>237619.19999999998</v>
      </c>
      <c r="H73" s="6">
        <v>42</v>
      </c>
      <c r="I73" s="6">
        <f t="shared" si="14"/>
        <v>237619.19999999998</v>
      </c>
      <c r="J73" s="7">
        <f t="shared" si="15"/>
        <v>2851430.3999999999</v>
      </c>
    </row>
    <row r="74" spans="2:10" ht="17.25" x14ac:dyDescent="0.3">
      <c r="B74" s="10"/>
      <c r="C74" s="10" t="s">
        <v>9</v>
      </c>
      <c r="D74" s="10">
        <v>7</v>
      </c>
      <c r="E74" s="10"/>
      <c r="F74" s="10">
        <f>SUM(F67:F73)</f>
        <v>7</v>
      </c>
      <c r="G74" s="11"/>
      <c r="H74" s="11"/>
      <c r="I74" s="11">
        <f>SUM(I67:I73)</f>
        <v>1934899.2</v>
      </c>
      <c r="J74" s="12">
        <f t="shared" ref="J74" si="16">I74*12</f>
        <v>23218790.399999999</v>
      </c>
    </row>
    <row r="75" spans="2:10" ht="27" customHeight="1" x14ac:dyDescent="0.3">
      <c r="B75" s="34" t="s">
        <v>49</v>
      </c>
      <c r="C75" s="35"/>
      <c r="D75" s="35"/>
      <c r="E75" s="35"/>
      <c r="F75" s="35"/>
      <c r="G75" s="35"/>
      <c r="H75" s="35"/>
      <c r="I75" s="35"/>
      <c r="J75" s="36"/>
    </row>
    <row r="76" spans="2:10" ht="27" x14ac:dyDescent="0.3">
      <c r="B76" s="5" t="s">
        <v>51</v>
      </c>
      <c r="C76" s="5" t="s">
        <v>26</v>
      </c>
      <c r="D76" s="5">
        <v>2</v>
      </c>
      <c r="E76" s="5">
        <v>1</v>
      </c>
      <c r="F76" s="5">
        <v>2</v>
      </c>
      <c r="G76" s="6">
        <f>G11*55%</f>
        <v>311168</v>
      </c>
      <c r="H76" s="6">
        <v>55</v>
      </c>
      <c r="I76" s="6">
        <f t="shared" ref="I76" si="17">G76*F76</f>
        <v>622336</v>
      </c>
      <c r="J76" s="7">
        <f t="shared" ref="J76:J89" si="18">I76*12</f>
        <v>7468032</v>
      </c>
    </row>
    <row r="77" spans="2:10" x14ac:dyDescent="0.3">
      <c r="B77" s="5" t="s">
        <v>52</v>
      </c>
      <c r="C77" s="5" t="s">
        <v>78</v>
      </c>
      <c r="D77" s="5">
        <v>2</v>
      </c>
      <c r="E77" s="5">
        <v>1</v>
      </c>
      <c r="F77" s="5">
        <v>2</v>
      </c>
      <c r="G77" s="6">
        <f>G11*55%</f>
        <v>311168</v>
      </c>
      <c r="H77" s="6">
        <v>55</v>
      </c>
      <c r="I77" s="6">
        <f t="shared" ref="I77:I89" si="19">G77*F77</f>
        <v>622336</v>
      </c>
      <c r="J77" s="7">
        <f t="shared" si="18"/>
        <v>7468032</v>
      </c>
    </row>
    <row r="78" spans="2:10" ht="41.25" customHeight="1" x14ac:dyDescent="0.3">
      <c r="B78" s="5" t="s">
        <v>53</v>
      </c>
      <c r="C78" s="5" t="s">
        <v>77</v>
      </c>
      <c r="D78" s="5">
        <v>1</v>
      </c>
      <c r="E78" s="5">
        <v>1</v>
      </c>
      <c r="F78" s="5">
        <v>1</v>
      </c>
      <c r="G78" s="6">
        <v>166580</v>
      </c>
      <c r="H78" s="6" t="s">
        <v>46</v>
      </c>
      <c r="I78" s="6">
        <f t="shared" si="19"/>
        <v>166580</v>
      </c>
      <c r="J78" s="7">
        <f t="shared" si="18"/>
        <v>1998960</v>
      </c>
    </row>
    <row r="79" spans="2:10" x14ac:dyDescent="0.3">
      <c r="B79" s="5" t="s">
        <v>54</v>
      </c>
      <c r="C79" s="5" t="s">
        <v>21</v>
      </c>
      <c r="D79" s="5">
        <v>1</v>
      </c>
      <c r="E79" s="5">
        <v>1</v>
      </c>
      <c r="F79" s="5">
        <v>1</v>
      </c>
      <c r="G79" s="6">
        <f>G11*55%</f>
        <v>311168</v>
      </c>
      <c r="H79" s="6">
        <v>55</v>
      </c>
      <c r="I79" s="6">
        <f t="shared" si="19"/>
        <v>311168</v>
      </c>
      <c r="J79" s="7">
        <f t="shared" si="18"/>
        <v>3734016</v>
      </c>
    </row>
    <row r="80" spans="2:10" x14ac:dyDescent="0.3">
      <c r="B80" s="5" t="s">
        <v>55</v>
      </c>
      <c r="C80" s="5" t="s">
        <v>22</v>
      </c>
      <c r="D80" s="5">
        <v>1</v>
      </c>
      <c r="E80" s="5">
        <v>1</v>
      </c>
      <c r="F80" s="5">
        <v>1</v>
      </c>
      <c r="G80" s="6">
        <f>G11*49%</f>
        <v>277222.40000000002</v>
      </c>
      <c r="H80" s="6">
        <v>49</v>
      </c>
      <c r="I80" s="6">
        <f t="shared" si="19"/>
        <v>277222.40000000002</v>
      </c>
      <c r="J80" s="7">
        <f t="shared" si="18"/>
        <v>3326668.8000000003</v>
      </c>
    </row>
    <row r="81" spans="2:10" x14ac:dyDescent="0.3">
      <c r="B81" s="5" t="s">
        <v>56</v>
      </c>
      <c r="C81" s="5" t="s">
        <v>22</v>
      </c>
      <c r="D81" s="5">
        <v>1</v>
      </c>
      <c r="E81" s="5">
        <v>1</v>
      </c>
      <c r="F81" s="5">
        <v>1</v>
      </c>
      <c r="G81" s="6">
        <f>G11*49%</f>
        <v>277222.40000000002</v>
      </c>
      <c r="H81" s="6">
        <v>49</v>
      </c>
      <c r="I81" s="6">
        <f t="shared" si="19"/>
        <v>277222.40000000002</v>
      </c>
      <c r="J81" s="7">
        <f t="shared" si="18"/>
        <v>3326668.8000000003</v>
      </c>
    </row>
    <row r="82" spans="2:10" x14ac:dyDescent="0.3">
      <c r="B82" s="5" t="s">
        <v>57</v>
      </c>
      <c r="C82" s="5" t="s">
        <v>22</v>
      </c>
      <c r="D82" s="5">
        <v>1</v>
      </c>
      <c r="E82" s="5">
        <v>1</v>
      </c>
      <c r="F82" s="5">
        <v>1</v>
      </c>
      <c r="G82" s="6">
        <f>G11*49%</f>
        <v>277222.40000000002</v>
      </c>
      <c r="H82" s="6">
        <v>49</v>
      </c>
      <c r="I82" s="6">
        <f t="shared" si="19"/>
        <v>277222.40000000002</v>
      </c>
      <c r="J82" s="7">
        <f t="shared" si="18"/>
        <v>3326668.8000000003</v>
      </c>
    </row>
    <row r="83" spans="2:10" x14ac:dyDescent="0.3">
      <c r="B83" s="5" t="s">
        <v>58</v>
      </c>
      <c r="C83" s="5" t="s">
        <v>22</v>
      </c>
      <c r="D83" s="5">
        <v>1</v>
      </c>
      <c r="E83" s="5">
        <v>1</v>
      </c>
      <c r="F83" s="5">
        <v>1</v>
      </c>
      <c r="G83" s="6">
        <f>G11*49%</f>
        <v>277222.40000000002</v>
      </c>
      <c r="H83" s="6">
        <v>49</v>
      </c>
      <c r="I83" s="6">
        <f t="shared" si="19"/>
        <v>277222.40000000002</v>
      </c>
      <c r="J83" s="7">
        <f t="shared" si="18"/>
        <v>3326668.8000000003</v>
      </c>
    </row>
    <row r="84" spans="2:10" x14ac:dyDescent="0.3">
      <c r="B84" s="5" t="s">
        <v>59</v>
      </c>
      <c r="C84" s="5" t="s">
        <v>22</v>
      </c>
      <c r="D84" s="5">
        <v>1</v>
      </c>
      <c r="E84" s="5">
        <v>1</v>
      </c>
      <c r="F84" s="5">
        <v>1</v>
      </c>
      <c r="G84" s="6">
        <f>G11*49%</f>
        <v>277222.40000000002</v>
      </c>
      <c r="H84" s="6">
        <v>49</v>
      </c>
      <c r="I84" s="6">
        <f t="shared" si="19"/>
        <v>277222.40000000002</v>
      </c>
      <c r="J84" s="7">
        <f t="shared" si="18"/>
        <v>3326668.8000000003</v>
      </c>
    </row>
    <row r="85" spans="2:10" x14ac:dyDescent="0.3">
      <c r="B85" s="5" t="s">
        <v>60</v>
      </c>
      <c r="C85" s="5" t="s">
        <v>22</v>
      </c>
      <c r="D85" s="5">
        <v>1</v>
      </c>
      <c r="E85" s="5">
        <v>1</v>
      </c>
      <c r="F85" s="5">
        <v>1</v>
      </c>
      <c r="G85" s="6">
        <f>G11*49%</f>
        <v>277222.40000000002</v>
      </c>
      <c r="H85" s="6">
        <v>49</v>
      </c>
      <c r="I85" s="6">
        <f t="shared" si="19"/>
        <v>277222.40000000002</v>
      </c>
      <c r="J85" s="7">
        <f t="shared" si="18"/>
        <v>3326668.8000000003</v>
      </c>
    </row>
    <row r="86" spans="2:10" x14ac:dyDescent="0.3">
      <c r="B86" s="5" t="s">
        <v>61</v>
      </c>
      <c r="C86" s="5" t="s">
        <v>22</v>
      </c>
      <c r="D86" s="5">
        <v>4</v>
      </c>
      <c r="E86" s="5">
        <v>1</v>
      </c>
      <c r="F86" s="5">
        <v>4</v>
      </c>
      <c r="G86" s="6">
        <f>G11*49%</f>
        <v>277222.40000000002</v>
      </c>
      <c r="H86" s="6">
        <v>49</v>
      </c>
      <c r="I86" s="6">
        <f t="shared" si="19"/>
        <v>1108889.6000000001</v>
      </c>
      <c r="J86" s="7">
        <f t="shared" si="18"/>
        <v>13306675.200000001</v>
      </c>
    </row>
    <row r="87" spans="2:10" x14ac:dyDescent="0.3">
      <c r="B87" s="5" t="s">
        <v>62</v>
      </c>
      <c r="C87" s="5" t="s">
        <v>22</v>
      </c>
      <c r="D87" s="5">
        <v>8</v>
      </c>
      <c r="E87" s="5">
        <v>1</v>
      </c>
      <c r="F87" s="5">
        <v>8</v>
      </c>
      <c r="G87" s="6">
        <f>G11*49%</f>
        <v>277222.40000000002</v>
      </c>
      <c r="H87" s="6">
        <v>49</v>
      </c>
      <c r="I87" s="6">
        <f t="shared" si="19"/>
        <v>2217779.2000000002</v>
      </c>
      <c r="J87" s="7">
        <f t="shared" si="18"/>
        <v>26613350.400000002</v>
      </c>
    </row>
    <row r="88" spans="2:10" s="18" customFormat="1" x14ac:dyDescent="0.3">
      <c r="B88" s="5" t="s">
        <v>63</v>
      </c>
      <c r="C88" s="5" t="s">
        <v>24</v>
      </c>
      <c r="D88" s="5">
        <v>8</v>
      </c>
      <c r="E88" s="5">
        <v>1</v>
      </c>
      <c r="F88" s="5">
        <v>8</v>
      </c>
      <c r="G88" s="6">
        <f>G11*42%</f>
        <v>237619.19999999998</v>
      </c>
      <c r="H88" s="6">
        <v>42</v>
      </c>
      <c r="I88" s="6">
        <f t="shared" si="19"/>
        <v>1900953.5999999999</v>
      </c>
      <c r="J88" s="7">
        <f t="shared" si="18"/>
        <v>22811443.199999999</v>
      </c>
    </row>
    <row r="89" spans="2:10" s="18" customFormat="1" x14ac:dyDescent="0.3">
      <c r="B89" s="5" t="s">
        <v>87</v>
      </c>
      <c r="C89" s="5" t="s">
        <v>32</v>
      </c>
      <c r="D89" s="5">
        <v>13</v>
      </c>
      <c r="E89" s="5">
        <v>1</v>
      </c>
      <c r="F89" s="5">
        <v>13</v>
      </c>
      <c r="G89" s="6">
        <f>G11*37%</f>
        <v>209331.20000000001</v>
      </c>
      <c r="H89" s="6">
        <v>37</v>
      </c>
      <c r="I89" s="6">
        <f t="shared" si="19"/>
        <v>2721305.6</v>
      </c>
      <c r="J89" s="7">
        <f t="shared" si="18"/>
        <v>32655667.200000003</v>
      </c>
    </row>
    <row r="90" spans="2:10" ht="17.25" x14ac:dyDescent="0.3">
      <c r="B90" s="10"/>
      <c r="C90" s="10" t="s">
        <v>9</v>
      </c>
      <c r="D90" s="10">
        <f>SUM(D76:D89)</f>
        <v>45</v>
      </c>
      <c r="E90" s="10"/>
      <c r="F90" s="10">
        <f>SUM(F76:F89)</f>
        <v>45</v>
      </c>
      <c r="G90" s="11"/>
      <c r="H90" s="11"/>
      <c r="I90" s="11">
        <f>SUM(I76:I89)</f>
        <v>11334682.4</v>
      </c>
      <c r="J90" s="12">
        <f t="shared" ref="J90" si="20">I90*12</f>
        <v>136016188.80000001</v>
      </c>
    </row>
    <row r="91" spans="2:10" ht="30.75" customHeight="1" x14ac:dyDescent="0.3">
      <c r="B91" s="21" t="s">
        <v>50</v>
      </c>
      <c r="C91" s="22"/>
      <c r="D91" s="22"/>
      <c r="E91" s="22"/>
      <c r="F91" s="22"/>
      <c r="G91" s="22"/>
      <c r="H91" s="22"/>
      <c r="I91" s="22"/>
      <c r="J91" s="23"/>
    </row>
    <row r="92" spans="2:10" x14ac:dyDescent="0.3">
      <c r="B92" s="5" t="s">
        <v>3</v>
      </c>
      <c r="C92" s="5" t="s">
        <v>33</v>
      </c>
      <c r="D92" s="5">
        <v>1</v>
      </c>
      <c r="E92" s="5">
        <v>1</v>
      </c>
      <c r="F92" s="5">
        <v>1</v>
      </c>
      <c r="G92" s="6">
        <f>G11*49%</f>
        <v>277222.40000000002</v>
      </c>
      <c r="H92" s="6">
        <v>49</v>
      </c>
      <c r="I92" s="6">
        <f t="shared" ref="I92" si="21">G92*F92</f>
        <v>277222.40000000002</v>
      </c>
      <c r="J92" s="7">
        <f t="shared" ref="J92:J104" si="22">I92*12</f>
        <v>3326668.8000000003</v>
      </c>
    </row>
    <row r="93" spans="2:10" x14ac:dyDescent="0.3">
      <c r="B93" s="5" t="s">
        <v>5</v>
      </c>
      <c r="C93" s="5" t="s">
        <v>34</v>
      </c>
      <c r="D93" s="5">
        <v>1</v>
      </c>
      <c r="E93" s="5">
        <v>1</v>
      </c>
      <c r="F93" s="5">
        <v>1</v>
      </c>
      <c r="G93" s="6">
        <f>G11*35%</f>
        <v>198016</v>
      </c>
      <c r="H93" s="6">
        <v>35</v>
      </c>
      <c r="I93" s="6">
        <f t="shared" ref="I93" si="23">G93*F93</f>
        <v>198016</v>
      </c>
      <c r="J93" s="7">
        <f t="shared" si="22"/>
        <v>2376192</v>
      </c>
    </row>
    <row r="94" spans="2:10" x14ac:dyDescent="0.3">
      <c r="B94" s="5" t="s">
        <v>7</v>
      </c>
      <c r="C94" s="9" t="s">
        <v>79</v>
      </c>
      <c r="D94" s="5">
        <v>3</v>
      </c>
      <c r="E94" s="5">
        <v>1</v>
      </c>
      <c r="F94" s="5">
        <v>3</v>
      </c>
      <c r="G94" s="6">
        <f>G11*32%</f>
        <v>181043.20000000001</v>
      </c>
      <c r="H94" s="6">
        <v>32</v>
      </c>
      <c r="I94" s="6">
        <f t="shared" ref="I94" si="24">G94*F94</f>
        <v>543129.60000000009</v>
      </c>
      <c r="J94" s="7">
        <f t="shared" si="22"/>
        <v>6517555.2000000011</v>
      </c>
    </row>
    <row r="95" spans="2:10" x14ac:dyDescent="0.3">
      <c r="B95" s="5" t="s">
        <v>14</v>
      </c>
      <c r="C95" s="5" t="s">
        <v>35</v>
      </c>
      <c r="D95" s="5">
        <v>1</v>
      </c>
      <c r="E95" s="5">
        <v>1</v>
      </c>
      <c r="F95" s="5">
        <v>1</v>
      </c>
      <c r="G95" s="6">
        <f>G11*49%</f>
        <v>277222.40000000002</v>
      </c>
      <c r="H95" s="6">
        <v>48.6</v>
      </c>
      <c r="I95" s="6">
        <f t="shared" ref="I95" si="25">G95*F95</f>
        <v>277222.40000000002</v>
      </c>
      <c r="J95" s="7">
        <f t="shared" si="22"/>
        <v>3326668.8000000003</v>
      </c>
    </row>
    <row r="96" spans="2:10" ht="27" x14ac:dyDescent="0.3">
      <c r="B96" s="5" t="s">
        <v>16</v>
      </c>
      <c r="C96" s="5" t="s">
        <v>69</v>
      </c>
      <c r="D96" s="5">
        <v>1</v>
      </c>
      <c r="E96" s="5">
        <v>1</v>
      </c>
      <c r="F96" s="5">
        <v>1</v>
      </c>
      <c r="G96" s="6">
        <f>G11*26%</f>
        <v>147097.60000000001</v>
      </c>
      <c r="H96" s="6">
        <v>26</v>
      </c>
      <c r="I96" s="6">
        <f t="shared" ref="I96" si="26">G96*F96</f>
        <v>147097.60000000001</v>
      </c>
      <c r="J96" s="7">
        <f t="shared" si="22"/>
        <v>1765171.2000000002</v>
      </c>
    </row>
    <row r="97" spans="2:12" ht="27" x14ac:dyDescent="0.3">
      <c r="B97" s="5"/>
      <c r="C97" s="5" t="s">
        <v>70</v>
      </c>
      <c r="D97" s="5">
        <v>3</v>
      </c>
      <c r="E97" s="5">
        <v>1</v>
      </c>
      <c r="F97" s="5">
        <v>3</v>
      </c>
      <c r="G97" s="6">
        <f>G11*24%</f>
        <v>135782.39999999999</v>
      </c>
      <c r="H97" s="6">
        <v>24</v>
      </c>
      <c r="I97" s="6">
        <f t="shared" ref="I97" si="27">G97*F97</f>
        <v>407347.19999999995</v>
      </c>
      <c r="J97" s="7">
        <f t="shared" si="22"/>
        <v>4888166.3999999994</v>
      </c>
    </row>
    <row r="98" spans="2:12" ht="69.75" customHeight="1" x14ac:dyDescent="0.3">
      <c r="B98" s="5" t="s">
        <v>23</v>
      </c>
      <c r="C98" s="5" t="s">
        <v>80</v>
      </c>
      <c r="D98" s="5">
        <v>9</v>
      </c>
      <c r="E98" s="5">
        <v>1</v>
      </c>
      <c r="F98" s="5">
        <v>9</v>
      </c>
      <c r="G98" s="6">
        <f>G11*24%</f>
        <v>135782.39999999999</v>
      </c>
      <c r="H98" s="6">
        <v>24</v>
      </c>
      <c r="I98" s="6">
        <f t="shared" ref="I98" si="28">G98*F98</f>
        <v>1222041.5999999999</v>
      </c>
      <c r="J98" s="7">
        <f t="shared" si="22"/>
        <v>14664499.199999999</v>
      </c>
    </row>
    <row r="99" spans="2:12" ht="113.25" customHeight="1" x14ac:dyDescent="0.3">
      <c r="B99" s="5" t="s">
        <v>25</v>
      </c>
      <c r="C99" s="5" t="s">
        <v>81</v>
      </c>
      <c r="D99" s="5">
        <v>18</v>
      </c>
      <c r="E99" s="5">
        <v>0.5</v>
      </c>
      <c r="F99" s="5">
        <v>9</v>
      </c>
      <c r="G99" s="6">
        <f>G11*24%</f>
        <v>135782.39999999999</v>
      </c>
      <c r="H99" s="6">
        <v>24</v>
      </c>
      <c r="I99" s="6">
        <f t="shared" ref="I99" si="29">G99*F99</f>
        <v>1222041.5999999999</v>
      </c>
      <c r="J99" s="7">
        <f t="shared" si="22"/>
        <v>14664499.199999999</v>
      </c>
    </row>
    <row r="100" spans="2:12" x14ac:dyDescent="0.3">
      <c r="B100" s="5" t="s">
        <v>27</v>
      </c>
      <c r="C100" s="5" t="s">
        <v>36</v>
      </c>
      <c r="D100" s="5">
        <v>1</v>
      </c>
      <c r="E100" s="5">
        <v>1</v>
      </c>
      <c r="F100" s="5">
        <v>1</v>
      </c>
      <c r="G100" s="6">
        <f>G11*24%</f>
        <v>135782.39999999999</v>
      </c>
      <c r="H100" s="6">
        <v>24</v>
      </c>
      <c r="I100" s="6">
        <f t="shared" ref="I100" si="30">G100*F100</f>
        <v>135782.39999999999</v>
      </c>
      <c r="J100" s="7">
        <f t="shared" si="22"/>
        <v>1629388.7999999998</v>
      </c>
    </row>
    <row r="101" spans="2:12" x14ac:dyDescent="0.3">
      <c r="B101" s="5" t="s">
        <v>28</v>
      </c>
      <c r="C101" s="5" t="s">
        <v>37</v>
      </c>
      <c r="D101" s="5">
        <v>2</v>
      </c>
      <c r="E101" s="5">
        <v>1</v>
      </c>
      <c r="F101" s="5">
        <v>2</v>
      </c>
      <c r="G101" s="6">
        <f>G11*50%</f>
        <v>282880</v>
      </c>
      <c r="H101" s="6">
        <v>50</v>
      </c>
      <c r="I101" s="6">
        <f t="shared" ref="I101" si="31">G101*F101</f>
        <v>565760</v>
      </c>
      <c r="J101" s="7">
        <f t="shared" si="22"/>
        <v>6789120</v>
      </c>
    </row>
    <row r="102" spans="2:12" x14ac:dyDescent="0.3">
      <c r="B102" s="5" t="s">
        <v>29</v>
      </c>
      <c r="C102" s="5" t="s">
        <v>38</v>
      </c>
      <c r="D102" s="5">
        <v>1</v>
      </c>
      <c r="E102" s="5">
        <v>1</v>
      </c>
      <c r="F102" s="5">
        <v>1</v>
      </c>
      <c r="G102" s="6">
        <f>G11*41%</f>
        <v>231961.59999999998</v>
      </c>
      <c r="H102" s="6">
        <v>41</v>
      </c>
      <c r="I102" s="6">
        <f t="shared" ref="I102" si="32">G102*F102</f>
        <v>231961.59999999998</v>
      </c>
      <c r="J102" s="7">
        <f t="shared" si="22"/>
        <v>2783539.1999999997</v>
      </c>
    </row>
    <row r="103" spans="2:12" x14ac:dyDescent="0.3">
      <c r="B103" s="5" t="s">
        <v>30</v>
      </c>
      <c r="C103" s="5" t="s">
        <v>39</v>
      </c>
      <c r="D103" s="5">
        <v>1</v>
      </c>
      <c r="E103" s="5">
        <v>1</v>
      </c>
      <c r="F103" s="5">
        <v>1</v>
      </c>
      <c r="G103" s="6">
        <f>G11*37%</f>
        <v>209331.20000000001</v>
      </c>
      <c r="H103" s="6">
        <v>37</v>
      </c>
      <c r="I103" s="6">
        <f t="shared" ref="I103" si="33">G103*F103</f>
        <v>209331.20000000001</v>
      </c>
      <c r="J103" s="7">
        <f t="shared" si="22"/>
        <v>2511974.4000000004</v>
      </c>
    </row>
    <row r="104" spans="2:12" ht="27" x14ac:dyDescent="0.3">
      <c r="B104" s="5" t="s">
        <v>31</v>
      </c>
      <c r="C104" s="5" t="s">
        <v>43</v>
      </c>
      <c r="D104" s="5">
        <v>3</v>
      </c>
      <c r="E104" s="5">
        <v>1</v>
      </c>
      <c r="F104" s="5">
        <v>3</v>
      </c>
      <c r="G104" s="6">
        <f>G11*21%</f>
        <v>118809.59999999999</v>
      </c>
      <c r="H104" s="6">
        <v>21</v>
      </c>
      <c r="I104" s="6">
        <f t="shared" ref="I104" si="34">G104*F104</f>
        <v>356428.79999999999</v>
      </c>
      <c r="J104" s="7">
        <f t="shared" si="22"/>
        <v>4277145.5999999996</v>
      </c>
    </row>
    <row r="105" spans="2:12" ht="17.25" x14ac:dyDescent="0.3">
      <c r="B105" s="5"/>
      <c r="C105" s="20" t="s">
        <v>9</v>
      </c>
      <c r="D105" s="20">
        <f>SUM(D92:D104)</f>
        <v>45</v>
      </c>
      <c r="E105" s="20"/>
      <c r="F105" s="20">
        <f>SUM(F92:F104)</f>
        <v>36</v>
      </c>
      <c r="G105" s="16"/>
      <c r="H105" s="16"/>
      <c r="I105" s="16">
        <f>SUM(I92:I104)</f>
        <v>5793382.3999999994</v>
      </c>
      <c r="J105" s="17">
        <f>SUM(J92:J104)</f>
        <v>69520588.799999997</v>
      </c>
    </row>
    <row r="106" spans="2:12" ht="33" customHeight="1" x14ac:dyDescent="0.3">
      <c r="B106" s="21" t="s">
        <v>82</v>
      </c>
      <c r="C106" s="22"/>
      <c r="D106" s="22"/>
      <c r="E106" s="22"/>
      <c r="F106" s="22"/>
      <c r="G106" s="22"/>
      <c r="H106" s="22"/>
      <c r="I106" s="22"/>
      <c r="J106" s="23"/>
    </row>
    <row r="107" spans="2:12" x14ac:dyDescent="0.3">
      <c r="B107" s="5">
        <v>1</v>
      </c>
      <c r="C107" s="5" t="s">
        <v>40</v>
      </c>
      <c r="D107" s="15">
        <v>9</v>
      </c>
      <c r="E107" s="5">
        <v>1</v>
      </c>
      <c r="F107" s="5">
        <v>9</v>
      </c>
      <c r="G107" s="6">
        <v>150000</v>
      </c>
      <c r="H107" s="8">
        <v>26.5</v>
      </c>
      <c r="I107" s="6">
        <f t="shared" ref="I107" si="35">G107*F107</f>
        <v>1350000</v>
      </c>
      <c r="J107" s="7">
        <f t="shared" ref="J107" si="36">I107*12</f>
        <v>16200000</v>
      </c>
    </row>
    <row r="108" spans="2:12" ht="17.25" x14ac:dyDescent="0.3">
      <c r="B108" s="10"/>
      <c r="C108" s="10" t="s">
        <v>9</v>
      </c>
      <c r="D108" s="10">
        <v>9</v>
      </c>
      <c r="E108" s="10"/>
      <c r="F108" s="10">
        <v>9</v>
      </c>
      <c r="G108" s="11"/>
      <c r="H108" s="11"/>
      <c r="I108" s="11">
        <f>SUM(I107)</f>
        <v>1350000</v>
      </c>
      <c r="J108" s="12">
        <f>SUM(J107)</f>
        <v>16200000</v>
      </c>
    </row>
    <row r="109" spans="2:12" ht="34.5" x14ac:dyDescent="0.3">
      <c r="B109" s="10"/>
      <c r="C109" s="10" t="s">
        <v>41</v>
      </c>
      <c r="D109" s="10">
        <f>D14+D22+D29+D32+D41+D49+D58+D65+D74+D90+D105+D108</f>
        <v>179</v>
      </c>
      <c r="E109" s="10"/>
      <c r="F109" s="11">
        <f>F14+F22+F29+F32+F41+F49+F58+F65+F74+F90+F105+F108</f>
        <v>170</v>
      </c>
      <c r="G109" s="11"/>
      <c r="H109" s="11"/>
      <c r="I109" s="11">
        <f>I14+I22+I29+I32+I41+I49+I58+I65+I74+I90+I105+I108</f>
        <v>42285392.800000004</v>
      </c>
      <c r="J109" s="12">
        <f>J14+J22+J29+J32+J41+J49+J58+J65+J74+J90+J105+J108</f>
        <v>507424713.60000002</v>
      </c>
      <c r="L109" s="3"/>
    </row>
    <row r="110" spans="2:12" x14ac:dyDescent="0.3">
      <c r="J110" s="3"/>
    </row>
    <row r="111" spans="2:12" x14ac:dyDescent="0.3">
      <c r="J111" s="3"/>
    </row>
    <row r="112" spans="2:12" x14ac:dyDescent="0.3">
      <c r="C112" s="37"/>
      <c r="D112" s="37"/>
      <c r="E112" s="37"/>
      <c r="F112" s="37"/>
      <c r="G112" s="37"/>
      <c r="H112" s="37"/>
      <c r="I112" s="37"/>
      <c r="J112" s="3"/>
    </row>
    <row r="113" spans="3:10" x14ac:dyDescent="0.3">
      <c r="C113" s="37"/>
      <c r="D113" s="37"/>
      <c r="E113" s="37"/>
      <c r="F113" s="37"/>
      <c r="G113" s="37"/>
      <c r="H113" s="37"/>
      <c r="I113" s="37"/>
      <c r="J113" s="3"/>
    </row>
    <row r="114" spans="3:10" x14ac:dyDescent="0.3">
      <c r="C114" s="37"/>
      <c r="D114" s="37"/>
      <c r="E114" s="37"/>
      <c r="F114" s="37"/>
      <c r="G114" s="37"/>
      <c r="H114" s="37"/>
      <c r="I114" s="37"/>
      <c r="J114" s="3"/>
    </row>
    <row r="115" spans="3:10" x14ac:dyDescent="0.3">
      <c r="J115" s="3"/>
    </row>
    <row r="116" spans="3:10" x14ac:dyDescent="0.3"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  <row r="661" spans="10:10" x14ac:dyDescent="0.3">
      <c r="J661" s="3"/>
    </row>
  </sheetData>
  <mergeCells count="26">
    <mergeCell ref="B75:J75"/>
    <mergeCell ref="B91:J91"/>
    <mergeCell ref="B106:J106"/>
    <mergeCell ref="C112:I114"/>
    <mergeCell ref="B30:J30"/>
    <mergeCell ref="B33:J33"/>
    <mergeCell ref="B42:J42"/>
    <mergeCell ref="B50:J50"/>
    <mergeCell ref="B59:J59"/>
    <mergeCell ref="B66:J66"/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</mergeCells>
  <pageMargins left="0.7" right="0.7" top="0.75" bottom="0.75" header="0.3" footer="0.3"/>
  <pageSetup paperSize="9" scale="75" orientation="portrait" r:id="rId1"/>
  <ignoredErrors>
    <ignoredError sqref="G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2024-11-28T08:16:44Z</dcterms:modified>
</cp:coreProperties>
</file>