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350"/>
  </bookViews>
  <sheets>
    <sheet name="ՀԱՍՏԻՔԱՑՈՒՑԱԿ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5" l="1"/>
  <c r="J107" i="5" s="1"/>
  <c r="J108" i="5" s="1"/>
  <c r="G104" i="5"/>
  <c r="I104" i="5" s="1"/>
  <c r="J104" i="5" s="1"/>
  <c r="G103" i="5"/>
  <c r="I103" i="5" s="1"/>
  <c r="J103" i="5" s="1"/>
  <c r="G102" i="5"/>
  <c r="I102" i="5" s="1"/>
  <c r="J102" i="5" s="1"/>
  <c r="G101" i="5"/>
  <c r="I101" i="5" s="1"/>
  <c r="J101" i="5" s="1"/>
  <c r="G100" i="5"/>
  <c r="I100" i="5" s="1"/>
  <c r="J100" i="5" s="1"/>
  <c r="G99" i="5"/>
  <c r="I99" i="5" s="1"/>
  <c r="J99" i="5" s="1"/>
  <c r="G98" i="5"/>
  <c r="I98" i="5" s="1"/>
  <c r="J98" i="5" s="1"/>
  <c r="G97" i="5"/>
  <c r="I97" i="5" s="1"/>
  <c r="J97" i="5" s="1"/>
  <c r="G96" i="5"/>
  <c r="I96" i="5" s="1"/>
  <c r="J96" i="5" s="1"/>
  <c r="G95" i="5"/>
  <c r="I95" i="5" s="1"/>
  <c r="J95" i="5" s="1"/>
  <c r="G94" i="5"/>
  <c r="I94" i="5" s="1"/>
  <c r="J94" i="5" s="1"/>
  <c r="G93" i="5"/>
  <c r="I93" i="5" s="1"/>
  <c r="J93" i="5" s="1"/>
  <c r="I92" i="5"/>
  <c r="J92" i="5" s="1"/>
  <c r="G92" i="5"/>
  <c r="G89" i="5"/>
  <c r="I89" i="5" s="1"/>
  <c r="J89" i="5" s="1"/>
  <c r="G88" i="5"/>
  <c r="G87" i="5"/>
  <c r="I87" i="5" s="1"/>
  <c r="J87" i="5" s="1"/>
  <c r="G86" i="5"/>
  <c r="G85" i="5"/>
  <c r="I85" i="5" s="1"/>
  <c r="J85" i="5" s="1"/>
  <c r="G84" i="5"/>
  <c r="G83" i="5"/>
  <c r="I83" i="5" s="1"/>
  <c r="J83" i="5" s="1"/>
  <c r="G82" i="5"/>
  <c r="G81" i="5"/>
  <c r="I81" i="5" s="1"/>
  <c r="J81" i="5" s="1"/>
  <c r="G80" i="5"/>
  <c r="G79" i="5"/>
  <c r="G77" i="5"/>
  <c r="G76" i="5"/>
  <c r="I76" i="5" s="1"/>
  <c r="J76" i="5" s="1"/>
  <c r="I77" i="5"/>
  <c r="J77" i="5"/>
  <c r="I78" i="5"/>
  <c r="J78" i="5" s="1"/>
  <c r="I79" i="5"/>
  <c r="J79" i="5" s="1"/>
  <c r="I80" i="5"/>
  <c r="J80" i="5" s="1"/>
  <c r="I82" i="5"/>
  <c r="J82" i="5" s="1"/>
  <c r="I84" i="5"/>
  <c r="J84" i="5" s="1"/>
  <c r="I86" i="5"/>
  <c r="J86" i="5" s="1"/>
  <c r="I88" i="5"/>
  <c r="J88" i="5" s="1"/>
  <c r="G73" i="5"/>
  <c r="I73" i="5" s="1"/>
  <c r="J73" i="5" s="1"/>
  <c r="G72" i="5"/>
  <c r="G71" i="5"/>
  <c r="I71" i="5" s="1"/>
  <c r="J71" i="5" s="1"/>
  <c r="I72" i="5"/>
  <c r="J72" i="5" s="1"/>
  <c r="G70" i="5"/>
  <c r="I70" i="5" s="1"/>
  <c r="J70" i="5" s="1"/>
  <c r="G69" i="5"/>
  <c r="I69" i="5" s="1"/>
  <c r="J69" i="5" s="1"/>
  <c r="G68" i="5"/>
  <c r="I68" i="5" s="1"/>
  <c r="J68" i="5" s="1"/>
  <c r="G67" i="5"/>
  <c r="I67" i="5" s="1"/>
  <c r="J67" i="5" s="1"/>
  <c r="G64" i="5"/>
  <c r="I64" i="5" s="1"/>
  <c r="J64" i="5" s="1"/>
  <c r="G63" i="5"/>
  <c r="I63" i="5" s="1"/>
  <c r="J63" i="5" s="1"/>
  <c r="G62" i="5"/>
  <c r="I62" i="5" s="1"/>
  <c r="J62" i="5" s="1"/>
  <c r="G61" i="5"/>
  <c r="I61" i="5" s="1"/>
  <c r="J61" i="5" s="1"/>
  <c r="G60" i="5"/>
  <c r="I60" i="5" s="1"/>
  <c r="J60" i="5" s="1"/>
  <c r="G57" i="5"/>
  <c r="I57" i="5" s="1"/>
  <c r="J57" i="5" s="1"/>
  <c r="G56" i="5"/>
  <c r="I56" i="5" s="1"/>
  <c r="J56" i="5" s="1"/>
  <c r="G55" i="5"/>
  <c r="I55" i="5" s="1"/>
  <c r="J55" i="5" s="1"/>
  <c r="G54" i="5"/>
  <c r="I54" i="5" s="1"/>
  <c r="J54" i="5" s="1"/>
  <c r="G53" i="5"/>
  <c r="I53" i="5" s="1"/>
  <c r="J53" i="5" s="1"/>
  <c r="G52" i="5"/>
  <c r="I52" i="5" s="1"/>
  <c r="J52" i="5" s="1"/>
  <c r="G51" i="5"/>
  <c r="I51" i="5" s="1"/>
  <c r="J51" i="5" s="1"/>
  <c r="G48" i="5"/>
  <c r="G47" i="5"/>
  <c r="I47" i="5" s="1"/>
  <c r="J47" i="5" s="1"/>
  <c r="I48" i="5"/>
  <c r="J48" i="5" s="1"/>
  <c r="G46" i="5"/>
  <c r="I46" i="5" s="1"/>
  <c r="J46" i="5" s="1"/>
  <c r="J45" i="5"/>
  <c r="G45" i="5"/>
  <c r="I45" i="5" s="1"/>
  <c r="I44" i="5"/>
  <c r="J44" i="5" s="1"/>
  <c r="G44" i="5"/>
  <c r="G43" i="5"/>
  <c r="I43" i="5" s="1"/>
  <c r="J43" i="5" s="1"/>
  <c r="G40" i="5"/>
  <c r="I40" i="5" s="1"/>
  <c r="J40" i="5" s="1"/>
  <c r="G39" i="5"/>
  <c r="I39" i="5" s="1"/>
  <c r="J39" i="5" s="1"/>
  <c r="G38" i="5"/>
  <c r="I38" i="5" s="1"/>
  <c r="J38" i="5" s="1"/>
  <c r="G37" i="5"/>
  <c r="I37" i="5" s="1"/>
  <c r="J37" i="5" s="1"/>
  <c r="G36" i="5"/>
  <c r="I36" i="5" s="1"/>
  <c r="J36" i="5" s="1"/>
  <c r="I35" i="5"/>
  <c r="J35" i="5" s="1"/>
  <c r="G35" i="5"/>
  <c r="I34" i="5"/>
  <c r="J34" i="5" s="1"/>
  <c r="G34" i="5"/>
  <c r="I31" i="5"/>
  <c r="J31" i="5" s="1"/>
  <c r="G31" i="5"/>
  <c r="G28" i="5"/>
  <c r="I28" i="5" s="1"/>
  <c r="J28" i="5" s="1"/>
  <c r="G27" i="5"/>
  <c r="I27" i="5" s="1"/>
  <c r="J27" i="5" s="1"/>
  <c r="I26" i="5"/>
  <c r="J26" i="5" s="1"/>
  <c r="G26" i="5"/>
  <c r="G25" i="5"/>
  <c r="I25" i="5" s="1"/>
  <c r="J25" i="5" s="1"/>
  <c r="G24" i="5"/>
  <c r="I24" i="5" s="1"/>
  <c r="J24" i="5" s="1"/>
  <c r="J21" i="5"/>
  <c r="G21" i="5"/>
  <c r="I21" i="5" s="1"/>
  <c r="I20" i="5"/>
  <c r="J20" i="5" s="1"/>
  <c r="G20" i="5"/>
  <c r="J19" i="5"/>
  <c r="G19" i="5"/>
  <c r="I19" i="5" s="1"/>
  <c r="I18" i="5"/>
  <c r="J18" i="5" s="1"/>
  <c r="G18" i="5"/>
  <c r="I17" i="5"/>
  <c r="J17" i="5"/>
  <c r="I16" i="5"/>
  <c r="J16" i="5" s="1"/>
  <c r="G16" i="5"/>
  <c r="J13" i="5"/>
  <c r="G13" i="5"/>
  <c r="I13" i="5" s="1"/>
  <c r="I12" i="5"/>
  <c r="J12" i="5" s="1"/>
  <c r="G12" i="5"/>
  <c r="J11" i="5"/>
  <c r="F105" i="5"/>
  <c r="D105" i="5"/>
  <c r="F90" i="5"/>
  <c r="D90" i="5"/>
  <c r="F74" i="5"/>
  <c r="F65" i="5"/>
  <c r="F58" i="5"/>
  <c r="F49" i="5"/>
  <c r="F41" i="5"/>
  <c r="F32" i="5"/>
  <c r="F29" i="5"/>
  <c r="F22" i="5"/>
  <c r="D22" i="5"/>
  <c r="I22" i="5"/>
  <c r="J22" i="5" s="1"/>
  <c r="F14" i="5"/>
  <c r="D109" i="5" l="1"/>
  <c r="F109" i="5"/>
  <c r="J105" i="5"/>
  <c r="I29" i="5"/>
  <c r="J29" i="5" s="1"/>
  <c r="I32" i="5"/>
  <c r="J32" i="5"/>
  <c r="I41" i="5"/>
  <c r="J41" i="5" s="1"/>
  <c r="I49" i="5"/>
  <c r="J49" i="5" s="1"/>
  <c r="I58" i="5"/>
  <c r="J58" i="5" s="1"/>
  <c r="I65" i="5"/>
  <c r="J65" i="5" s="1"/>
  <c r="I74" i="5"/>
  <c r="J74" i="5" s="1"/>
  <c r="J14" i="5"/>
  <c r="I14" i="5"/>
  <c r="I90" i="5"/>
  <c r="J90" i="5" s="1"/>
  <c r="I105" i="5"/>
  <c r="I108" i="5"/>
  <c r="I109" i="5" l="1"/>
  <c r="J109" i="5"/>
</calcChain>
</file>

<file path=xl/sharedStrings.xml><?xml version="1.0" encoding="utf-8"?>
<sst xmlns="http://schemas.openxmlformats.org/spreadsheetml/2006/main" count="186" uniqueCount="90">
  <si>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</si>
  <si>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</si>
  <si>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</si>
  <si>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</si>
  <si>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</si>
  <si>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</si>
  <si>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</si>
  <si>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</si>
  <si>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</si>
  <si>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</si>
  <si>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</si>
  <si>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</si>
  <si>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</si>
  <si>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</si>
  <si>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</si>
  <si>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</si>
  <si>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</si>
  <si>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</si>
  <si>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4. 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</si>
  <si>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</si>
  <si>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</si>
  <si>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</si>
  <si>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</si>
  <si>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6)</t>
  </si>
  <si>
    <t>Առաջին կարգի մասնագետ</t>
  </si>
  <si>
    <t>7)</t>
  </si>
  <si>
    <t>Գլխավոր մասնագետ-իրավաբան</t>
  </si>
  <si>
    <t>8)</t>
  </si>
  <si>
    <t>9)</t>
  </si>
  <si>
    <t>11)</t>
  </si>
  <si>
    <t>12)</t>
  </si>
  <si>
    <t>13)</t>
  </si>
  <si>
    <t>Երկրորդ կարգի մասնագետ</t>
  </si>
  <si>
    <t>Նկարահանող օպերատոր</t>
  </si>
  <si>
    <t>Ցանցային ադմինիստրատոր</t>
  </si>
  <si>
    <t>Գործավար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</si>
  <si>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</si>
  <si>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</si>
  <si>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</si>
  <si>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</si>
  <si>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</si>
  <si>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</si>
  <si>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</si>
  <si>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</si>
  <si>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3․ՀԱՄԱՅՆՔԱՅԻՆ ՎԱՐՉԱԿԱՆ ՊԱՇՏՈՆՆԵՐ</t>
  </si>
  <si>
    <t>Պաշտոնային դրույքաչափը(դրամ)</t>
  </si>
  <si>
    <t>29. 4</t>
  </si>
  <si>
    <t>2) ՔԱՂԱՔԱՇԻՆՈՒԹՅԱՆ ԵՎ ՀՈՂԱՇԻՆՈՒԹՅԱՆ ԲԱԺԻՆ</t>
  </si>
  <si>
    <t>3) ԳՅՈՒՂԱՏՆՏԵՍՈՒԹՅԱՆ ԵՎ ԲՆԱՊԱՀՊԱՆՈՒԹՅԱՆ ԲԱԺԻՆ</t>
  </si>
  <si>
    <t>7)  ՍՏՈՐԱԲԱԺԱՆՈՒՄՆԵՐԻ ՄԵՋ ՉՆԵՐԱՌՎԱԾ ՊԱՇՏՈՆՆԵՐ</t>
  </si>
  <si>
    <t>5․ՏԵԽՆԻԿԱԿԱՆ ՍՊԱՍԱՐԿՈՒՄ ԻՐԱԿԱՆԱՑՆՈՂ ԱՆՁՆԱԿԱԶՄ</t>
  </si>
  <si>
    <t>ա.</t>
  </si>
  <si>
    <t>բ.</t>
  </si>
  <si>
    <t>գ.</t>
  </si>
  <si>
    <t>դ.</t>
  </si>
  <si>
    <t>ե.</t>
  </si>
  <si>
    <t>զ.</t>
  </si>
  <si>
    <t>է.</t>
  </si>
  <si>
    <t>ը.</t>
  </si>
  <si>
    <t>թ.</t>
  </si>
  <si>
    <t>ժ.</t>
  </si>
  <si>
    <t>ի.</t>
  </si>
  <si>
    <t>լ.</t>
  </si>
  <si>
    <t>ծ.</t>
  </si>
  <si>
    <t>Ամսեկան աշխատավարձի ֆոնդ</t>
  </si>
  <si>
    <t>Տարեկան աշխատավարձի ֆոնդ</t>
  </si>
  <si>
    <t>4) ՖԻՆԱՆՍԱՏՆՏԵՍԱԳԻՏԱԿԱՆ, ԵԿԱՄՈՒՏՆԵՐԻ ՀԱՇՎԱՌՄԱՆ ԵՎ  ՀԱՎԱՔԱԳՐՄԱՆ ԲԱԺԻՆ</t>
  </si>
  <si>
    <t>5) ԶԱՐԳԱՑՄԱՆ ԾՐԱԳՐԵՐԻ, ՏՈՒՐԻԶՄԻ, ԱՌԵՎՏՐԻ, ՍՊԱՍԱՐԿՄԱՆ ԵՎ ԳՈՎԱԶԴԻ ԲԱԺԻՆ</t>
  </si>
  <si>
    <t>6) ՔԱՐՏՈՒՂԱՐՈՒԹՅԱՆ, ԱՆՁՆԱԿԱԶՄԻ ԿԱՌԱՎԱՐՄԱՆ ԵՎ ՏԵՂԵԿԱՏՎԱԿԱՆ                  ՏԵԽՆՈԼՈԳԻԱՆԵՐԻ ԲԱԺԻՆ</t>
  </si>
  <si>
    <t>Հավաքարար /մաքրուհի Ազատան բնակավայր/</t>
  </si>
  <si>
    <t>Հավաքարար /մաքրուհի Ախուրյան բնակավայր/</t>
  </si>
  <si>
    <t>Հաստիքների քանակը</t>
  </si>
  <si>
    <t>Սահմանված դրույքը</t>
  </si>
  <si>
    <t xml:space="preserve">Սահմանված դրույքի միավորը </t>
  </si>
  <si>
    <t>Վարչական ղեկավար / Փոքրաշեն, Ջաջուռավան, Մեծ Սարիար,Կրաշեն,Կարմրաքար, Լեռնուտ</t>
  </si>
  <si>
    <t>Վարչական ղեկավար  /Ազատան /</t>
  </si>
  <si>
    <t>Վարչական ղեկավար                    / Ոսկեհասկ, Մարմաշեն, Առափի, Բասեն, Երազգավորս, Մայիսյան, Արևիկ</t>
  </si>
  <si>
    <t>Գլխավոր մասնագետ (ՔԿԱԳ)</t>
  </si>
  <si>
    <t xml:space="preserve">Գլխավոր մասնագետ                           </t>
  </si>
  <si>
    <t>Գործավար/Ախուրյան /</t>
  </si>
  <si>
    <t>Հավաքարար /մաքրուհի՝ Առափի, Կապս, Վահրամաբերդ, Մարմաշեն, Բայանդուր.  Մայիսյան, Հացիկ, Հովունի, Բենիամին/</t>
  </si>
  <si>
    <t>Հավաքարար /Կառնուտ, Այգաբաց, Հովիտ, Բասեն,Կամո, Ջրառատ, Ոսկեհասկ, Հայկավան, Ղարիբջանյան, Երազգավորս, Գետք, Լեռնուտ, Ջաջուռ, ,Շիրակ, Ախուրիկ, Արևիկ, Քեթի, Փոքրաշեն/</t>
  </si>
  <si>
    <t>6․ ՔԱՂԱՔԱՑԻԱԿԱՆ ԱՇԽԱՏԱՆՔ ԻՐԱԿԱՆԱՑՆՈՂ ԱՆՁՆԱԿԱԶՄ</t>
  </si>
  <si>
    <r>
      <t>1.</t>
    </r>
    <r>
      <rPr>
        <b/>
        <i/>
        <sz val="7"/>
        <color theme="1"/>
        <rFont val="GHEA Grapalat"/>
        <family val="3"/>
      </rPr>
      <t xml:space="preserve">    </t>
    </r>
    <r>
      <rPr>
        <b/>
        <i/>
        <sz val="12"/>
        <color theme="1"/>
        <rFont val="GHEA Grapalat"/>
        <family val="3"/>
      </rPr>
      <t>ՀԱՄԱՅՆՔԱՅԻՆ ՔԱՂԱՔԱԿԱՆ ՊԱՇՏՈՆՆԵՐ</t>
    </r>
  </si>
  <si>
    <t>Վարչական ղեկավար / Ջաջուռ,  Գետք, Բայանդուր, Այգաբաց,Կառնուտ, Հովիտ, Բենիամին, Կապս, Հովունի</t>
  </si>
  <si>
    <t>Վարչական ղեկավար                    / Ղարիբջանյան, Հացիկ, Հայկավան, Վահրամաբերդ, Կամո, Շիրակ, Ջրառատ,Քեթի, Ախուրիկ</t>
  </si>
  <si>
    <t>Աշխատակիցների թվաքանակը՝ 179</t>
  </si>
  <si>
    <t>կ.</t>
  </si>
  <si>
    <t xml:space="preserve">ՀԱՅԱՍՏԱՆԻ ՀԱՆՐԱՊԵՏՈՒԹՅԱՆ ՇԻՐԱԿԻ ՄԱՐԶԻ ԱԽՈՒՐՅԱՆԻ ՀԱՄԱՅՆՔԱՊԵՏԱՐԱՆԻ ԱՇԽԱՏԱԿԱԶՄԻ ԱՇԽԱՏԱԿԻՑՆԵՐԻ 2025 ԹՎԱԿԱՆԻ ԹՎԱՔԱՆԱԿԸ, ՀԱՍՏԻՔԱՑՈՒՑԱԿԸ ԵՎ ՊԱՇՏՈՆԱՅԻՆ ԴՐՈՒՅՔԱՉԱՓԵՐԸ </t>
  </si>
  <si>
    <t xml:space="preserve">                                                                                                                                                                 Հավելված                                                                                            Հայաստանի Հանրապետության Շիրակի մարզի Ախուրյան համայնքի ավագանու 2024 թվականի նոյեմբերի 22-ի թիվ  253 -Ա որոշման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</si>
</sst>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8"/>
      <color theme="1"/>
      <name val="GHEA Grapalat"/>
      <family val="3"/>
    </font>
    <font>
      <b/>
      <i/>
      <sz val="7"/>
      <color theme="1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tabSelected="1" workbookViewId="0">
      <selection activeCell="F13" sqref="F13"/>
    </sheetView>
  </sheetViews>
  <sheetFormatPr defaultRowHeight="16.5" x14ac:dyDescent="0.3"/>
  <cols>
    <col min="1" max="1" width="3" style="2" customWidth="1"/>
    <col min="2" max="2" width="9.140625" style="2"/>
    <col min="3" max="3" width="30.140625" style="2" customWidth="1"/>
    <col min="4" max="4" width="5.42578125" style="2" customWidth="1"/>
    <col min="5" max="5" width="5.28515625" style="2" customWidth="1"/>
    <col min="6" max="6" width="9.7109375" style="2" customWidth="1"/>
    <col min="7" max="7" width="9.7109375" style="3" customWidth="1"/>
    <col min="8" max="8" width="10.7109375" style="3" customWidth="1"/>
    <col min="9" max="9" width="16" style="3" customWidth="1"/>
    <col min="10" max="10" width="17" style="4" customWidth="1"/>
    <col min="11" max="11" width="9.140625" style="2"/>
    <col min="12" max="12" width="8.5703125" style="2" customWidth="1"/>
    <col min="13" max="16384" width="9.140625" style="2"/>
  </cols>
  <sheetData>
    <row r="1" spans="2:15" x14ac:dyDescent="0.3">
      <c r="B1" s="24"/>
      <c r="C1" s="24"/>
      <c r="D1" s="24"/>
      <c r="E1" s="24"/>
      <c r="F1" s="24"/>
      <c r="J1" s="3"/>
    </row>
    <row r="2" spans="2:15" x14ac:dyDescent="0.3">
      <c r="B2" s="24"/>
      <c r="C2" s="24"/>
      <c r="D2" s="24"/>
      <c r="E2" s="24"/>
      <c r="F2" s="24"/>
      <c r="G2" s="25" t="s">
        <v>89</v>
      </c>
      <c r="H2" s="25"/>
      <c r="I2" s="25"/>
      <c r="J2" s="25"/>
    </row>
    <row r="3" spans="2:15" x14ac:dyDescent="0.3">
      <c r="B3" s="24"/>
      <c r="C3" s="24"/>
      <c r="D3" s="24"/>
      <c r="E3" s="24"/>
      <c r="F3" s="24"/>
      <c r="G3" s="25"/>
      <c r="H3" s="25"/>
      <c r="I3" s="25"/>
      <c r="J3" s="25"/>
    </row>
    <row r="4" spans="2:15" ht="72" customHeight="1" x14ac:dyDescent="0.3">
      <c r="B4" s="24"/>
      <c r="C4" s="24"/>
      <c r="D4" s="24"/>
      <c r="E4" s="24"/>
      <c r="F4" s="24"/>
      <c r="G4" s="25"/>
      <c r="H4" s="25"/>
      <c r="I4" s="25"/>
      <c r="J4" s="25"/>
    </row>
    <row r="5" spans="2:15" ht="99" customHeight="1" x14ac:dyDescent="0.3">
      <c r="B5" s="26" t="s">
        <v>88</v>
      </c>
      <c r="C5" s="26"/>
      <c r="D5" s="26"/>
      <c r="E5" s="26"/>
      <c r="F5" s="26"/>
      <c r="G5" s="26"/>
      <c r="H5" s="26"/>
      <c r="I5" s="26"/>
      <c r="J5" s="26"/>
      <c r="K5" s="1"/>
      <c r="L5" s="1"/>
      <c r="M5" s="1"/>
      <c r="O5" s="19"/>
    </row>
    <row r="6" spans="2:15" ht="17.25" x14ac:dyDescent="0.3">
      <c r="B6" s="27" t="s">
        <v>86</v>
      </c>
      <c r="C6" s="27"/>
      <c r="D6" s="27"/>
      <c r="E6" s="27"/>
      <c r="F6" s="27"/>
      <c r="G6" s="27"/>
      <c r="H6" s="27"/>
      <c r="I6" s="27"/>
      <c r="J6" s="27"/>
    </row>
    <row r="7" spans="2:15" ht="183.75" customHeight="1" x14ac:dyDescent="0.3">
      <c r="B7" s="28" t="s">
        <v>0</v>
      </c>
      <c r="C7" s="28" t="s">
        <v>1</v>
      </c>
      <c r="D7" s="29" t="s">
        <v>71</v>
      </c>
      <c r="E7" s="29" t="s">
        <v>72</v>
      </c>
      <c r="F7" s="29" t="s">
        <v>73</v>
      </c>
      <c r="G7" s="32" t="s">
        <v>45</v>
      </c>
      <c r="H7" s="32" t="s">
        <v>2</v>
      </c>
      <c r="I7" s="32" t="s">
        <v>64</v>
      </c>
      <c r="J7" s="32" t="s">
        <v>65</v>
      </c>
    </row>
    <row r="8" spans="2:15" ht="59.25" customHeight="1" x14ac:dyDescent="0.3">
      <c r="B8" s="28"/>
      <c r="C8" s="28"/>
      <c r="D8" s="30"/>
      <c r="E8" s="30"/>
      <c r="F8" s="30"/>
      <c r="G8" s="32"/>
      <c r="H8" s="32"/>
      <c r="I8" s="32"/>
      <c r="J8" s="32"/>
    </row>
    <row r="9" spans="2:15" ht="36" customHeight="1" x14ac:dyDescent="0.3">
      <c r="B9" s="28"/>
      <c r="C9" s="28"/>
      <c r="D9" s="31"/>
      <c r="E9" s="31"/>
      <c r="F9" s="31"/>
      <c r="G9" s="32"/>
      <c r="H9" s="32"/>
      <c r="I9" s="32"/>
      <c r="J9" s="32"/>
    </row>
    <row r="10" spans="2:15" ht="17.25" x14ac:dyDescent="0.3">
      <c r="B10" s="33" t="s">
        <v>83</v>
      </c>
      <c r="C10" s="33"/>
      <c r="D10" s="33"/>
      <c r="E10" s="33"/>
      <c r="F10" s="33"/>
      <c r="G10" s="33"/>
      <c r="H10" s="33"/>
      <c r="I10" s="33"/>
      <c r="J10" s="33"/>
    </row>
    <row r="11" spans="2:15" x14ac:dyDescent="0.3">
      <c r="B11" s="5" t="s">
        <v>3</v>
      </c>
      <c r="C11" s="5" t="s">
        <v>4</v>
      </c>
      <c r="D11" s="5">
        <v>1</v>
      </c>
      <c r="E11" s="5">
        <v>1</v>
      </c>
      <c r="F11" s="5">
        <v>1</v>
      </c>
      <c r="G11" s="6">
        <v>565760</v>
      </c>
      <c r="H11" s="6"/>
      <c r="I11" s="6">
        <v>565760</v>
      </c>
      <c r="J11" s="7">
        <f>I11*12</f>
        <v>6789120</v>
      </c>
    </row>
    <row r="12" spans="2:15" ht="36.75" customHeight="1" x14ac:dyDescent="0.3">
      <c r="B12" s="5" t="s">
        <v>5</v>
      </c>
      <c r="C12" s="5" t="s">
        <v>6</v>
      </c>
      <c r="D12" s="5">
        <v>1</v>
      </c>
      <c r="E12" s="5">
        <v>1</v>
      </c>
      <c r="F12" s="5">
        <v>1</v>
      </c>
      <c r="G12" s="6">
        <f>G11*78%</f>
        <v>441292.79999999999</v>
      </c>
      <c r="H12" s="6">
        <v>78</v>
      </c>
      <c r="I12" s="6">
        <f>G12*F12</f>
        <v>441292.79999999999</v>
      </c>
      <c r="J12" s="7">
        <f>I12*12</f>
        <v>5295513.5999999996</v>
      </c>
    </row>
    <row r="13" spans="2:15" ht="36.75" customHeight="1" x14ac:dyDescent="0.3">
      <c r="B13" s="5" t="s">
        <v>7</v>
      </c>
      <c r="C13" s="5" t="s">
        <v>8</v>
      </c>
      <c r="D13" s="5">
        <v>2</v>
      </c>
      <c r="E13" s="5">
        <v>1</v>
      </c>
      <c r="F13" s="5">
        <v>2</v>
      </c>
      <c r="G13" s="6">
        <f>G11*76%</f>
        <v>429977.59999999998</v>
      </c>
      <c r="H13" s="6">
        <v>76</v>
      </c>
      <c r="I13" s="6">
        <f>G13*F13</f>
        <v>859955.19999999995</v>
      </c>
      <c r="J13" s="7">
        <f>I13*12</f>
        <v>10319462.399999999</v>
      </c>
    </row>
    <row r="14" spans="2:15" ht="17.25" x14ac:dyDescent="0.3">
      <c r="B14" s="10"/>
      <c r="C14" s="10" t="s">
        <v>9</v>
      </c>
      <c r="D14" s="10">
        <v>4</v>
      </c>
      <c r="E14" s="10"/>
      <c r="F14" s="10">
        <f>SUM(F11:F13)</f>
        <v>4</v>
      </c>
      <c r="G14" s="11"/>
      <c r="H14" s="11"/>
      <c r="I14" s="11">
        <f>SUM(I11:I13)</f>
        <v>1867008</v>
      </c>
      <c r="J14" s="12">
        <f>SUM(J11:J13)</f>
        <v>22404096</v>
      </c>
    </row>
    <row r="15" spans="2:15" ht="28.5" customHeight="1" x14ac:dyDescent="0.3">
      <c r="B15" s="21" t="s">
        <v>10</v>
      </c>
      <c r="C15" s="22"/>
      <c r="D15" s="22"/>
      <c r="E15" s="22"/>
      <c r="F15" s="22"/>
      <c r="G15" s="22"/>
      <c r="H15" s="22"/>
      <c r="I15" s="22"/>
      <c r="J15" s="23"/>
    </row>
    <row r="16" spans="2:15" ht="28.5" customHeight="1" x14ac:dyDescent="0.3">
      <c r="B16" s="5" t="s">
        <v>3</v>
      </c>
      <c r="C16" s="5" t="s">
        <v>13</v>
      </c>
      <c r="D16" s="5">
        <v>2</v>
      </c>
      <c r="E16" s="5">
        <v>1</v>
      </c>
      <c r="F16" s="5">
        <v>2</v>
      </c>
      <c r="G16" s="6">
        <f>G11*58%</f>
        <v>328140.79999999999</v>
      </c>
      <c r="H16" s="6">
        <v>58</v>
      </c>
      <c r="I16" s="6">
        <f t="shared" ref="I16:I21" si="0">G16*F16</f>
        <v>656281.59999999998</v>
      </c>
      <c r="J16" s="7">
        <f t="shared" ref="J16:J21" si="1">I16*12</f>
        <v>7875379.1999999993</v>
      </c>
    </row>
    <row r="17" spans="2:10" ht="28.5" customHeight="1" x14ac:dyDescent="0.3">
      <c r="B17" s="5" t="s">
        <v>5</v>
      </c>
      <c r="C17" s="5" t="s">
        <v>17</v>
      </c>
      <c r="D17" s="5">
        <v>1</v>
      </c>
      <c r="E17" s="5">
        <v>1</v>
      </c>
      <c r="F17" s="5">
        <v>1</v>
      </c>
      <c r="G17" s="6">
        <v>300000</v>
      </c>
      <c r="H17" s="6">
        <v>53</v>
      </c>
      <c r="I17" s="6">
        <f t="shared" si="0"/>
        <v>300000</v>
      </c>
      <c r="J17" s="7">
        <f t="shared" si="1"/>
        <v>3600000</v>
      </c>
    </row>
    <row r="18" spans="2:10" ht="28.5" customHeight="1" x14ac:dyDescent="0.3">
      <c r="B18" s="5" t="s">
        <v>7</v>
      </c>
      <c r="C18" s="5" t="s">
        <v>15</v>
      </c>
      <c r="D18" s="5">
        <v>1</v>
      </c>
      <c r="E18" s="5">
        <v>1</v>
      </c>
      <c r="F18" s="5">
        <v>1</v>
      </c>
      <c r="G18" s="41">
        <f>G11*55%</f>
        <v>311168</v>
      </c>
      <c r="H18" s="41">
        <v>55</v>
      </c>
      <c r="I18" s="41">
        <f t="shared" si="0"/>
        <v>311168</v>
      </c>
      <c r="J18" s="42">
        <f t="shared" si="1"/>
        <v>3734016</v>
      </c>
    </row>
    <row r="19" spans="2:10" ht="27" x14ac:dyDescent="0.3">
      <c r="B19" s="5" t="s">
        <v>14</v>
      </c>
      <c r="C19" s="5" t="s">
        <v>11</v>
      </c>
      <c r="D19" s="5">
        <v>1</v>
      </c>
      <c r="E19" s="5">
        <v>1</v>
      </c>
      <c r="F19" s="5">
        <v>1</v>
      </c>
      <c r="G19" s="6">
        <f>G11*41%</f>
        <v>231961.59999999998</v>
      </c>
      <c r="H19" s="6">
        <v>41</v>
      </c>
      <c r="I19" s="6">
        <f t="shared" si="0"/>
        <v>231961.59999999998</v>
      </c>
      <c r="J19" s="7">
        <f t="shared" si="1"/>
        <v>2783539.1999999997</v>
      </c>
    </row>
    <row r="20" spans="2:10" ht="27" x14ac:dyDescent="0.3">
      <c r="B20" s="5" t="s">
        <v>16</v>
      </c>
      <c r="C20" s="5" t="s">
        <v>12</v>
      </c>
      <c r="D20" s="5">
        <v>2</v>
      </c>
      <c r="E20" s="5">
        <v>1</v>
      </c>
      <c r="F20" s="5">
        <v>2</v>
      </c>
      <c r="G20" s="6">
        <f>G11*41%</f>
        <v>231961.59999999998</v>
      </c>
      <c r="H20" s="6">
        <v>41</v>
      </c>
      <c r="I20" s="6">
        <f t="shared" si="0"/>
        <v>463923.19999999995</v>
      </c>
      <c r="J20" s="7">
        <f t="shared" si="1"/>
        <v>5567078.3999999994</v>
      </c>
    </row>
    <row r="21" spans="2:10" ht="27" x14ac:dyDescent="0.3">
      <c r="B21" s="5" t="s">
        <v>23</v>
      </c>
      <c r="C21" s="5" t="s">
        <v>42</v>
      </c>
      <c r="D21" s="5">
        <v>1</v>
      </c>
      <c r="E21" s="5">
        <v>1</v>
      </c>
      <c r="F21" s="5">
        <v>1</v>
      </c>
      <c r="G21" s="6">
        <f>G11*49%</f>
        <v>277222.40000000002</v>
      </c>
      <c r="H21" s="6">
        <v>49</v>
      </c>
      <c r="I21" s="6">
        <f t="shared" si="0"/>
        <v>277222.40000000002</v>
      </c>
      <c r="J21" s="7">
        <f t="shared" si="1"/>
        <v>3326668.8000000003</v>
      </c>
    </row>
    <row r="22" spans="2:10" ht="17.25" x14ac:dyDescent="0.3">
      <c r="B22" s="10"/>
      <c r="C22" s="10" t="s">
        <v>9</v>
      </c>
      <c r="D22" s="10">
        <f>D19+D20+D16+D18+D17+D21</f>
        <v>8</v>
      </c>
      <c r="E22" s="10"/>
      <c r="F22" s="10">
        <f>SUM(F16:F21)</f>
        <v>8</v>
      </c>
      <c r="G22" s="11"/>
      <c r="H22" s="11"/>
      <c r="I22" s="11">
        <f>SUM(I16:I21)</f>
        <v>2240556.8000000003</v>
      </c>
      <c r="J22" s="12">
        <f t="shared" ref="J22" si="2">I22*12</f>
        <v>26886681.600000001</v>
      </c>
    </row>
    <row r="23" spans="2:10" ht="30.75" customHeight="1" x14ac:dyDescent="0.3">
      <c r="B23" s="21" t="s">
        <v>44</v>
      </c>
      <c r="C23" s="22"/>
      <c r="D23" s="22"/>
      <c r="E23" s="22"/>
      <c r="F23" s="22"/>
      <c r="G23" s="22"/>
      <c r="H23" s="22"/>
      <c r="I23" s="22"/>
      <c r="J23" s="23"/>
    </row>
    <row r="24" spans="2:10" ht="27" x14ac:dyDescent="0.3">
      <c r="B24" s="5" t="s">
        <v>3</v>
      </c>
      <c r="C24" s="5" t="s">
        <v>75</v>
      </c>
      <c r="D24" s="5">
        <v>1</v>
      </c>
      <c r="E24" s="5">
        <v>1</v>
      </c>
      <c r="F24" s="5">
        <v>1</v>
      </c>
      <c r="G24" s="6">
        <f>G11*63%</f>
        <v>356428.79999999999</v>
      </c>
      <c r="H24" s="6">
        <v>63</v>
      </c>
      <c r="I24" s="6">
        <f>G24*F24</f>
        <v>356428.79999999999</v>
      </c>
      <c r="J24" s="7">
        <f>I24*12</f>
        <v>4277145.5999999996</v>
      </c>
    </row>
    <row r="25" spans="2:10" ht="54" x14ac:dyDescent="0.3">
      <c r="B25" s="5" t="s">
        <v>5</v>
      </c>
      <c r="C25" s="5" t="s">
        <v>76</v>
      </c>
      <c r="D25" s="5">
        <v>7</v>
      </c>
      <c r="E25" s="5">
        <v>1</v>
      </c>
      <c r="F25" s="5">
        <v>7</v>
      </c>
      <c r="G25" s="6">
        <f>G11*58%</f>
        <v>328140.79999999999</v>
      </c>
      <c r="H25" s="6">
        <v>58</v>
      </c>
      <c r="I25" s="6">
        <f>G25*F25</f>
        <v>2296985.6000000001</v>
      </c>
      <c r="J25" s="7">
        <f>I25*12</f>
        <v>27563827.200000003</v>
      </c>
    </row>
    <row r="26" spans="2:10" ht="64.5" customHeight="1" x14ac:dyDescent="0.3">
      <c r="B26" s="5" t="s">
        <v>7</v>
      </c>
      <c r="C26" s="5" t="s">
        <v>85</v>
      </c>
      <c r="D26" s="5">
        <v>9</v>
      </c>
      <c r="E26" s="5">
        <v>1</v>
      </c>
      <c r="F26" s="5">
        <v>9</v>
      </c>
      <c r="G26" s="6">
        <f>G11*52%</f>
        <v>294195.20000000001</v>
      </c>
      <c r="H26" s="6">
        <v>52</v>
      </c>
      <c r="I26" s="6">
        <f>G26*F26</f>
        <v>2647756.8000000003</v>
      </c>
      <c r="J26" s="7">
        <f>I26*12</f>
        <v>31773081.600000001</v>
      </c>
    </row>
    <row r="27" spans="2:10" ht="54" x14ac:dyDescent="0.3">
      <c r="B27" s="5" t="s">
        <v>14</v>
      </c>
      <c r="C27" s="5" t="s">
        <v>84</v>
      </c>
      <c r="D27" s="6">
        <v>9</v>
      </c>
      <c r="E27" s="5">
        <v>1</v>
      </c>
      <c r="F27" s="5">
        <v>9</v>
      </c>
      <c r="G27" s="6">
        <f>G11*48%</f>
        <v>271564.79999999999</v>
      </c>
      <c r="H27" s="6">
        <v>48</v>
      </c>
      <c r="I27" s="6">
        <f>G27*F27</f>
        <v>2444083.1999999997</v>
      </c>
      <c r="J27" s="7">
        <f>I27*12</f>
        <v>29328998.399999999</v>
      </c>
    </row>
    <row r="28" spans="2:10" ht="54" x14ac:dyDescent="0.3">
      <c r="B28" s="5" t="s">
        <v>16</v>
      </c>
      <c r="C28" s="5" t="s">
        <v>74</v>
      </c>
      <c r="D28" s="5">
        <v>6</v>
      </c>
      <c r="E28" s="5">
        <v>1</v>
      </c>
      <c r="F28" s="5">
        <v>6</v>
      </c>
      <c r="G28" s="6">
        <f>G11*39%</f>
        <v>220646.39999999999</v>
      </c>
      <c r="H28" s="6">
        <v>39</v>
      </c>
      <c r="I28" s="6">
        <f>G28*F28</f>
        <v>1323878.3999999999</v>
      </c>
      <c r="J28" s="7">
        <f>I28*12</f>
        <v>15886540.799999999</v>
      </c>
    </row>
    <row r="29" spans="2:10" ht="17.25" x14ac:dyDescent="0.3">
      <c r="B29" s="10"/>
      <c r="C29" s="10" t="s">
        <v>9</v>
      </c>
      <c r="D29" s="10">
        <v>32</v>
      </c>
      <c r="E29" s="10"/>
      <c r="F29" s="10">
        <f>SUM(F24:F28)</f>
        <v>32</v>
      </c>
      <c r="G29" s="11"/>
      <c r="H29" s="11"/>
      <c r="I29" s="11">
        <f>SUM(I24:I28)</f>
        <v>9069132.8000000007</v>
      </c>
      <c r="J29" s="12">
        <f t="shared" ref="J29" si="3">I29*12</f>
        <v>108829593.60000001</v>
      </c>
    </row>
    <row r="30" spans="2:10" ht="29.25" customHeight="1" x14ac:dyDescent="0.3">
      <c r="B30" s="21" t="s">
        <v>18</v>
      </c>
      <c r="C30" s="22"/>
      <c r="D30" s="22"/>
      <c r="E30" s="22"/>
      <c r="F30" s="22"/>
      <c r="G30" s="22"/>
      <c r="H30" s="22"/>
      <c r="I30" s="22"/>
      <c r="J30" s="23"/>
    </row>
    <row r="31" spans="2:10" x14ac:dyDescent="0.3">
      <c r="B31" s="5" t="s">
        <v>3</v>
      </c>
      <c r="C31" s="5" t="s">
        <v>19</v>
      </c>
      <c r="D31" s="5">
        <v>1</v>
      </c>
      <c r="E31" s="5">
        <v>1</v>
      </c>
      <c r="F31" s="5">
        <v>1</v>
      </c>
      <c r="G31" s="6">
        <f>G11*76%</f>
        <v>429977.59999999998</v>
      </c>
      <c r="H31" s="6">
        <v>76</v>
      </c>
      <c r="I31" s="6">
        <f>G31*F31</f>
        <v>429977.59999999998</v>
      </c>
      <c r="J31" s="7">
        <f>I31*12</f>
        <v>5159731.1999999993</v>
      </c>
    </row>
    <row r="32" spans="2:10" ht="17.25" x14ac:dyDescent="0.3">
      <c r="B32" s="10"/>
      <c r="C32" s="10" t="s">
        <v>9</v>
      </c>
      <c r="D32" s="10">
        <v>1</v>
      </c>
      <c r="E32" s="10"/>
      <c r="F32" s="10">
        <f>SUM(F31)</f>
        <v>1</v>
      </c>
      <c r="G32" s="11"/>
      <c r="H32" s="11"/>
      <c r="I32" s="11">
        <f>SUM(I31)</f>
        <v>429977.59999999998</v>
      </c>
      <c r="J32" s="12">
        <f>SUM(J31)</f>
        <v>5159731.1999999993</v>
      </c>
    </row>
    <row r="33" spans="2:10" ht="24" customHeight="1" x14ac:dyDescent="0.3">
      <c r="B33" s="21" t="s">
        <v>47</v>
      </c>
      <c r="C33" s="22"/>
      <c r="D33" s="22"/>
      <c r="E33" s="22"/>
      <c r="F33" s="22"/>
      <c r="G33" s="22"/>
      <c r="H33" s="22"/>
      <c r="I33" s="22"/>
      <c r="J33" s="23"/>
    </row>
    <row r="34" spans="2:10" x14ac:dyDescent="0.3">
      <c r="B34" s="5" t="s">
        <v>51</v>
      </c>
      <c r="C34" s="5" t="s">
        <v>20</v>
      </c>
      <c r="D34" s="5">
        <v>1</v>
      </c>
      <c r="E34" s="5">
        <v>1</v>
      </c>
      <c r="F34" s="5">
        <v>1</v>
      </c>
      <c r="G34" s="6">
        <f>G11*63%</f>
        <v>356428.79999999999</v>
      </c>
      <c r="H34" s="6">
        <v>63</v>
      </c>
      <c r="I34" s="6">
        <f t="shared" ref="I34:I40" si="4">G34*F34</f>
        <v>356428.79999999999</v>
      </c>
      <c r="J34" s="7">
        <f t="shared" ref="J34:J40" si="5">I34*12</f>
        <v>4277145.5999999996</v>
      </c>
    </row>
    <row r="35" spans="2:10" x14ac:dyDescent="0.3">
      <c r="B35" s="5" t="s">
        <v>52</v>
      </c>
      <c r="C35" s="5" t="s">
        <v>21</v>
      </c>
      <c r="D35" s="5">
        <v>1</v>
      </c>
      <c r="E35" s="5">
        <v>1</v>
      </c>
      <c r="F35" s="5">
        <v>1</v>
      </c>
      <c r="G35" s="6">
        <f>G11*55%</f>
        <v>311168</v>
      </c>
      <c r="H35" s="6">
        <v>55</v>
      </c>
      <c r="I35" s="6">
        <f t="shared" si="4"/>
        <v>311168</v>
      </c>
      <c r="J35" s="7">
        <f t="shared" si="5"/>
        <v>3734016</v>
      </c>
    </row>
    <row r="36" spans="2:10" x14ac:dyDescent="0.3">
      <c r="B36" s="5" t="s">
        <v>53</v>
      </c>
      <c r="C36" s="5" t="s">
        <v>21</v>
      </c>
      <c r="D36" s="5">
        <v>1</v>
      </c>
      <c r="E36" s="5">
        <v>1</v>
      </c>
      <c r="F36" s="5">
        <v>1</v>
      </c>
      <c r="G36" s="6">
        <f>G11*55%</f>
        <v>311168</v>
      </c>
      <c r="H36" s="6">
        <v>55</v>
      </c>
      <c r="I36" s="6">
        <f t="shared" si="4"/>
        <v>311168</v>
      </c>
      <c r="J36" s="7">
        <f t="shared" si="5"/>
        <v>3734016</v>
      </c>
    </row>
    <row r="37" spans="2:10" x14ac:dyDescent="0.3">
      <c r="B37" s="5" t="s">
        <v>54</v>
      </c>
      <c r="C37" s="5" t="s">
        <v>21</v>
      </c>
      <c r="D37" s="5">
        <v>1</v>
      </c>
      <c r="E37" s="5">
        <v>1</v>
      </c>
      <c r="F37" s="5">
        <v>1</v>
      </c>
      <c r="G37" s="6">
        <f>G11*55%</f>
        <v>311168</v>
      </c>
      <c r="H37" s="6">
        <v>55</v>
      </c>
      <c r="I37" s="6">
        <f t="shared" si="4"/>
        <v>311168</v>
      </c>
      <c r="J37" s="7">
        <f t="shared" si="5"/>
        <v>3734016</v>
      </c>
    </row>
    <row r="38" spans="2:10" x14ac:dyDescent="0.3">
      <c r="B38" s="5" t="s">
        <v>55</v>
      </c>
      <c r="C38" s="5" t="s">
        <v>22</v>
      </c>
      <c r="D38" s="5">
        <v>1</v>
      </c>
      <c r="E38" s="5">
        <v>1</v>
      </c>
      <c r="F38" s="5">
        <v>1</v>
      </c>
      <c r="G38" s="6">
        <f>G11*49%</f>
        <v>277222.40000000002</v>
      </c>
      <c r="H38" s="6">
        <v>49</v>
      </c>
      <c r="I38" s="6">
        <f t="shared" si="4"/>
        <v>277222.40000000002</v>
      </c>
      <c r="J38" s="7">
        <f t="shared" si="5"/>
        <v>3326668.8000000003</v>
      </c>
    </row>
    <row r="39" spans="2:10" x14ac:dyDescent="0.3">
      <c r="B39" s="5" t="s">
        <v>56</v>
      </c>
      <c r="C39" s="5" t="s">
        <v>22</v>
      </c>
      <c r="D39" s="5">
        <v>1</v>
      </c>
      <c r="E39" s="5">
        <v>1</v>
      </c>
      <c r="F39" s="5">
        <v>1</v>
      </c>
      <c r="G39" s="6">
        <f>G11*49%</f>
        <v>277222.40000000002</v>
      </c>
      <c r="H39" s="6">
        <v>49</v>
      </c>
      <c r="I39" s="6">
        <f t="shared" si="4"/>
        <v>277222.40000000002</v>
      </c>
      <c r="J39" s="7">
        <f t="shared" si="5"/>
        <v>3326668.8000000003</v>
      </c>
    </row>
    <row r="40" spans="2:10" s="18" customFormat="1" x14ac:dyDescent="0.3">
      <c r="B40" s="43" t="s">
        <v>57</v>
      </c>
      <c r="C40" s="43" t="s">
        <v>22</v>
      </c>
      <c r="D40" s="43">
        <v>3</v>
      </c>
      <c r="E40" s="43">
        <v>1</v>
      </c>
      <c r="F40" s="43">
        <v>3</v>
      </c>
      <c r="G40" s="41">
        <f>G11*49%</f>
        <v>277222.40000000002</v>
      </c>
      <c r="H40" s="41">
        <v>49</v>
      </c>
      <c r="I40" s="6">
        <f t="shared" si="4"/>
        <v>831667.20000000007</v>
      </c>
      <c r="J40" s="7">
        <f t="shared" si="5"/>
        <v>9980006.4000000004</v>
      </c>
    </row>
    <row r="41" spans="2:10" ht="17.25" x14ac:dyDescent="0.3">
      <c r="B41" s="44"/>
      <c r="C41" s="44" t="s">
        <v>9</v>
      </c>
      <c r="D41" s="44">
        <v>9</v>
      </c>
      <c r="E41" s="44"/>
      <c r="F41" s="44">
        <f>SUM(F34:F40)</f>
        <v>9</v>
      </c>
      <c r="G41" s="45"/>
      <c r="H41" s="45"/>
      <c r="I41" s="11">
        <f>SUM(I34:I40)</f>
        <v>2676044.8000000003</v>
      </c>
      <c r="J41" s="12">
        <f t="shared" ref="J41" si="6">I41*12</f>
        <v>32112537.600000001</v>
      </c>
    </row>
    <row r="42" spans="2:10" ht="27" customHeight="1" x14ac:dyDescent="0.3">
      <c r="B42" s="21" t="s">
        <v>48</v>
      </c>
      <c r="C42" s="22"/>
      <c r="D42" s="22"/>
      <c r="E42" s="22"/>
      <c r="F42" s="22"/>
      <c r="G42" s="22"/>
      <c r="H42" s="22"/>
      <c r="I42" s="22"/>
      <c r="J42" s="23"/>
    </row>
    <row r="43" spans="2:10" x14ac:dyDescent="0.3">
      <c r="B43" s="5" t="s">
        <v>51</v>
      </c>
      <c r="C43" s="5" t="s">
        <v>20</v>
      </c>
      <c r="D43" s="5">
        <v>1</v>
      </c>
      <c r="E43" s="5">
        <v>1</v>
      </c>
      <c r="F43" s="5">
        <v>1</v>
      </c>
      <c r="G43" s="6">
        <f>G11*63%</f>
        <v>356428.79999999999</v>
      </c>
      <c r="H43" s="6">
        <v>63</v>
      </c>
      <c r="I43" s="6">
        <f t="shared" ref="I43:I48" si="7">G43*F43</f>
        <v>356428.79999999999</v>
      </c>
      <c r="J43" s="7">
        <f t="shared" ref="J43:J48" si="8">I43*12</f>
        <v>4277145.5999999996</v>
      </c>
    </row>
    <row r="44" spans="2:10" x14ac:dyDescent="0.3">
      <c r="B44" s="5" t="s">
        <v>52</v>
      </c>
      <c r="C44" s="5" t="s">
        <v>21</v>
      </c>
      <c r="D44" s="5">
        <v>1</v>
      </c>
      <c r="E44" s="5">
        <v>1</v>
      </c>
      <c r="F44" s="5">
        <v>1</v>
      </c>
      <c r="G44" s="6">
        <f>G11*55%</f>
        <v>311168</v>
      </c>
      <c r="H44" s="6">
        <v>55</v>
      </c>
      <c r="I44" s="6">
        <f t="shared" si="7"/>
        <v>311168</v>
      </c>
      <c r="J44" s="7">
        <f t="shared" si="8"/>
        <v>3734016</v>
      </c>
    </row>
    <row r="45" spans="2:10" x14ac:dyDescent="0.3">
      <c r="B45" s="5" t="s">
        <v>53</v>
      </c>
      <c r="C45" s="5" t="s">
        <v>22</v>
      </c>
      <c r="D45" s="5">
        <v>1</v>
      </c>
      <c r="E45" s="5">
        <v>1</v>
      </c>
      <c r="F45" s="5">
        <v>1</v>
      </c>
      <c r="G45" s="6">
        <f>G11*49%</f>
        <v>277222.40000000002</v>
      </c>
      <c r="H45" s="6">
        <v>49</v>
      </c>
      <c r="I45" s="6">
        <f t="shared" si="7"/>
        <v>277222.40000000002</v>
      </c>
      <c r="J45" s="7">
        <f t="shared" si="8"/>
        <v>3326668.8000000003</v>
      </c>
    </row>
    <row r="46" spans="2:10" x14ac:dyDescent="0.3">
      <c r="B46" s="5" t="s">
        <v>54</v>
      </c>
      <c r="C46" s="5" t="s">
        <v>22</v>
      </c>
      <c r="D46" s="5">
        <v>1</v>
      </c>
      <c r="E46" s="5">
        <v>1</v>
      </c>
      <c r="F46" s="5">
        <v>1</v>
      </c>
      <c r="G46" s="6">
        <f>G11*49%</f>
        <v>277222.40000000002</v>
      </c>
      <c r="H46" s="6">
        <v>49</v>
      </c>
      <c r="I46" s="6">
        <f t="shared" si="7"/>
        <v>277222.40000000002</v>
      </c>
      <c r="J46" s="7">
        <f t="shared" si="8"/>
        <v>3326668.8000000003</v>
      </c>
    </row>
    <row r="47" spans="2:10" s="18" customFormat="1" x14ac:dyDescent="0.3">
      <c r="B47" s="43" t="s">
        <v>55</v>
      </c>
      <c r="C47" s="43" t="s">
        <v>22</v>
      </c>
      <c r="D47" s="43">
        <v>1</v>
      </c>
      <c r="E47" s="43">
        <v>1</v>
      </c>
      <c r="F47" s="43">
        <v>1</v>
      </c>
      <c r="G47" s="41">
        <f>G11*49%</f>
        <v>277222.40000000002</v>
      </c>
      <c r="H47" s="41">
        <v>49</v>
      </c>
      <c r="I47" s="41">
        <f t="shared" si="7"/>
        <v>277222.40000000002</v>
      </c>
      <c r="J47" s="42">
        <f t="shared" si="8"/>
        <v>3326668.8000000003</v>
      </c>
    </row>
    <row r="48" spans="2:10" x14ac:dyDescent="0.3">
      <c r="B48" s="5" t="s">
        <v>56</v>
      </c>
      <c r="C48" s="5" t="s">
        <v>24</v>
      </c>
      <c r="D48" s="5">
        <v>1</v>
      </c>
      <c r="E48" s="5">
        <v>1</v>
      </c>
      <c r="F48" s="5">
        <v>1</v>
      </c>
      <c r="G48" s="6">
        <f>G11*42%</f>
        <v>237619.19999999998</v>
      </c>
      <c r="H48" s="6">
        <v>42</v>
      </c>
      <c r="I48" s="6">
        <f t="shared" si="7"/>
        <v>237619.19999999998</v>
      </c>
      <c r="J48" s="7">
        <f t="shared" si="8"/>
        <v>2851430.3999999999</v>
      </c>
    </row>
    <row r="49" spans="1:10" ht="17.25" x14ac:dyDescent="0.3">
      <c r="B49" s="10"/>
      <c r="C49" s="10" t="s">
        <v>9</v>
      </c>
      <c r="D49" s="10">
        <v>6</v>
      </c>
      <c r="E49" s="10"/>
      <c r="F49" s="10">
        <f>SUM(F43:F48)</f>
        <v>6</v>
      </c>
      <c r="G49" s="11"/>
      <c r="H49" s="11"/>
      <c r="I49" s="11">
        <f>SUM(I43:I48)</f>
        <v>1736883.2</v>
      </c>
      <c r="J49" s="12">
        <f t="shared" ref="J49" si="9">I49*12</f>
        <v>20842598.399999999</v>
      </c>
    </row>
    <row r="50" spans="1:10" ht="30" customHeight="1" x14ac:dyDescent="0.3">
      <c r="B50" s="38" t="s">
        <v>66</v>
      </c>
      <c r="C50" s="39"/>
      <c r="D50" s="39"/>
      <c r="E50" s="39"/>
      <c r="F50" s="39"/>
      <c r="G50" s="39"/>
      <c r="H50" s="39"/>
      <c r="I50" s="39"/>
      <c r="J50" s="40"/>
    </row>
    <row r="51" spans="1:10" x14ac:dyDescent="0.3">
      <c r="A51" s="19"/>
      <c r="B51" s="5" t="s">
        <v>51</v>
      </c>
      <c r="C51" s="5" t="s">
        <v>20</v>
      </c>
      <c r="D51" s="5">
        <v>1</v>
      </c>
      <c r="E51" s="5">
        <v>1</v>
      </c>
      <c r="F51" s="5">
        <v>1</v>
      </c>
      <c r="G51" s="6">
        <f>G11*63%</f>
        <v>356428.79999999999</v>
      </c>
      <c r="H51" s="6">
        <v>63</v>
      </c>
      <c r="I51" s="6">
        <f t="shared" ref="I51:I57" si="10">G51*F51</f>
        <v>356428.79999999999</v>
      </c>
      <c r="J51" s="7">
        <f t="shared" ref="J51:J57" si="11">I51*12</f>
        <v>4277145.5999999996</v>
      </c>
    </row>
    <row r="52" spans="1:10" x14ac:dyDescent="0.3">
      <c r="B52" s="5" t="s">
        <v>52</v>
      </c>
      <c r="C52" s="5" t="s">
        <v>21</v>
      </c>
      <c r="D52" s="5">
        <v>1</v>
      </c>
      <c r="E52" s="5">
        <v>1</v>
      </c>
      <c r="F52" s="5">
        <v>1</v>
      </c>
      <c r="G52" s="6">
        <f>G11*55%</f>
        <v>311168</v>
      </c>
      <c r="H52" s="6">
        <v>55</v>
      </c>
      <c r="I52" s="6">
        <f t="shared" si="10"/>
        <v>311168</v>
      </c>
      <c r="J52" s="7">
        <f t="shared" si="11"/>
        <v>3734016</v>
      </c>
    </row>
    <row r="53" spans="1:10" x14ac:dyDescent="0.3">
      <c r="B53" s="43" t="s">
        <v>53</v>
      </c>
      <c r="C53" s="43" t="s">
        <v>21</v>
      </c>
      <c r="D53" s="43">
        <v>1</v>
      </c>
      <c r="E53" s="43">
        <v>1</v>
      </c>
      <c r="F53" s="43">
        <v>1</v>
      </c>
      <c r="G53" s="41">
        <f>G11*55%</f>
        <v>311168</v>
      </c>
      <c r="H53" s="41">
        <v>55</v>
      </c>
      <c r="I53" s="41">
        <f t="shared" si="10"/>
        <v>311168</v>
      </c>
      <c r="J53" s="42">
        <f t="shared" si="11"/>
        <v>3734016</v>
      </c>
    </row>
    <row r="54" spans="1:10" s="18" customFormat="1" x14ac:dyDescent="0.3">
      <c r="B54" s="5" t="s">
        <v>54</v>
      </c>
      <c r="C54" s="5" t="s">
        <v>21</v>
      </c>
      <c r="D54" s="5">
        <v>2</v>
      </c>
      <c r="E54" s="5">
        <v>1</v>
      </c>
      <c r="F54" s="5">
        <v>2</v>
      </c>
      <c r="G54" s="6">
        <f>G11*55%</f>
        <v>311168</v>
      </c>
      <c r="H54" s="6">
        <v>55</v>
      </c>
      <c r="I54" s="6">
        <f t="shared" si="10"/>
        <v>622336</v>
      </c>
      <c r="J54" s="7">
        <f t="shared" si="11"/>
        <v>7468032</v>
      </c>
    </row>
    <row r="55" spans="1:10" x14ac:dyDescent="0.3">
      <c r="B55" s="5" t="s">
        <v>55</v>
      </c>
      <c r="C55" s="5" t="s">
        <v>22</v>
      </c>
      <c r="D55" s="5">
        <v>1</v>
      </c>
      <c r="E55" s="5">
        <v>1</v>
      </c>
      <c r="F55" s="5">
        <v>1</v>
      </c>
      <c r="G55" s="6">
        <f>G11*49%</f>
        <v>277222.40000000002</v>
      </c>
      <c r="H55" s="6">
        <v>49</v>
      </c>
      <c r="I55" s="6">
        <f t="shared" si="10"/>
        <v>277222.40000000002</v>
      </c>
      <c r="J55" s="7">
        <f t="shared" si="11"/>
        <v>3326668.8000000003</v>
      </c>
    </row>
    <row r="56" spans="1:10" x14ac:dyDescent="0.3">
      <c r="B56" s="5" t="s">
        <v>56</v>
      </c>
      <c r="C56" s="5" t="s">
        <v>22</v>
      </c>
      <c r="D56" s="5">
        <v>1</v>
      </c>
      <c r="E56" s="5">
        <v>1</v>
      </c>
      <c r="F56" s="5">
        <v>1</v>
      </c>
      <c r="G56" s="6">
        <f>G11*49%</f>
        <v>277222.40000000002</v>
      </c>
      <c r="H56" s="6">
        <v>49</v>
      </c>
      <c r="I56" s="6">
        <f t="shared" si="10"/>
        <v>277222.40000000002</v>
      </c>
      <c r="J56" s="7">
        <f t="shared" si="11"/>
        <v>3326668.8000000003</v>
      </c>
    </row>
    <row r="57" spans="1:10" x14ac:dyDescent="0.3">
      <c r="B57" s="5" t="s">
        <v>57</v>
      </c>
      <c r="C57" s="5" t="s">
        <v>24</v>
      </c>
      <c r="D57" s="5">
        <v>1</v>
      </c>
      <c r="E57" s="5">
        <v>1</v>
      </c>
      <c r="F57" s="5">
        <v>1</v>
      </c>
      <c r="G57" s="6">
        <f>G11*42%</f>
        <v>237619.19999999998</v>
      </c>
      <c r="H57" s="6">
        <v>42</v>
      </c>
      <c r="I57" s="6">
        <f t="shared" si="10"/>
        <v>237619.19999999998</v>
      </c>
      <c r="J57" s="7">
        <f t="shared" si="11"/>
        <v>2851430.3999999999</v>
      </c>
    </row>
    <row r="58" spans="1:10" ht="17.25" x14ac:dyDescent="0.3">
      <c r="B58" s="13"/>
      <c r="C58" s="13" t="s">
        <v>9</v>
      </c>
      <c r="D58" s="13">
        <v>8</v>
      </c>
      <c r="E58" s="13"/>
      <c r="F58" s="13">
        <f>SUM(F51:F57)</f>
        <v>8</v>
      </c>
      <c r="G58" s="14"/>
      <c r="H58" s="14"/>
      <c r="I58" s="14">
        <f>SUM(I51:I57)</f>
        <v>2393164.8000000003</v>
      </c>
      <c r="J58" s="12">
        <f t="shared" ref="J58" si="12">I58*12</f>
        <v>28717977.600000001</v>
      </c>
    </row>
    <row r="59" spans="1:10" ht="24" customHeight="1" x14ac:dyDescent="0.3">
      <c r="B59" s="21" t="s">
        <v>67</v>
      </c>
      <c r="C59" s="22"/>
      <c r="D59" s="22"/>
      <c r="E59" s="22"/>
      <c r="F59" s="22"/>
      <c r="G59" s="22"/>
      <c r="H59" s="22"/>
      <c r="I59" s="22"/>
      <c r="J59" s="23"/>
    </row>
    <row r="60" spans="1:10" x14ac:dyDescent="0.3">
      <c r="B60" s="5" t="s">
        <v>51</v>
      </c>
      <c r="C60" s="5" t="s">
        <v>20</v>
      </c>
      <c r="D60" s="5">
        <v>1</v>
      </c>
      <c r="E60" s="5">
        <v>1</v>
      </c>
      <c r="F60" s="5">
        <v>1</v>
      </c>
      <c r="G60" s="6">
        <f>G11*63%</f>
        <v>356428.79999999999</v>
      </c>
      <c r="H60" s="6">
        <v>63</v>
      </c>
      <c r="I60" s="6">
        <f>G60*F60</f>
        <v>356428.79999999999</v>
      </c>
      <c r="J60" s="7">
        <f>I60*12</f>
        <v>4277145.5999999996</v>
      </c>
    </row>
    <row r="61" spans="1:10" x14ac:dyDescent="0.3">
      <c r="B61" s="5" t="s">
        <v>52</v>
      </c>
      <c r="C61" s="5" t="s">
        <v>21</v>
      </c>
      <c r="D61" s="5">
        <v>1</v>
      </c>
      <c r="E61" s="5">
        <v>1</v>
      </c>
      <c r="F61" s="5">
        <v>1</v>
      </c>
      <c r="G61" s="6">
        <f>G11*55%</f>
        <v>311168</v>
      </c>
      <c r="H61" s="6">
        <v>55</v>
      </c>
      <c r="I61" s="6">
        <f>G61*F61</f>
        <v>311168</v>
      </c>
      <c r="J61" s="7">
        <f>I61*12</f>
        <v>3734016</v>
      </c>
    </row>
    <row r="62" spans="1:10" x14ac:dyDescent="0.3">
      <c r="B62" s="5" t="s">
        <v>53</v>
      </c>
      <c r="C62" s="5" t="s">
        <v>22</v>
      </c>
      <c r="D62" s="5">
        <v>1</v>
      </c>
      <c r="E62" s="5">
        <v>1</v>
      </c>
      <c r="F62" s="5">
        <v>1</v>
      </c>
      <c r="G62" s="6">
        <f>G11*49%</f>
        <v>277222.40000000002</v>
      </c>
      <c r="H62" s="6">
        <v>49</v>
      </c>
      <c r="I62" s="6">
        <f>G62*F62</f>
        <v>277222.40000000002</v>
      </c>
      <c r="J62" s="7">
        <f>I62*12</f>
        <v>3326668.8000000003</v>
      </c>
    </row>
    <row r="63" spans="1:10" x14ac:dyDescent="0.3">
      <c r="B63" s="5" t="s">
        <v>54</v>
      </c>
      <c r="C63" s="5" t="s">
        <v>22</v>
      </c>
      <c r="D63" s="5">
        <v>1</v>
      </c>
      <c r="E63" s="5">
        <v>1</v>
      </c>
      <c r="F63" s="5">
        <v>1</v>
      </c>
      <c r="G63" s="6">
        <f>G11*49%</f>
        <v>277222.40000000002</v>
      </c>
      <c r="H63" s="6">
        <v>49</v>
      </c>
      <c r="I63" s="6">
        <f>G63*F63</f>
        <v>277222.40000000002</v>
      </c>
      <c r="J63" s="7">
        <f>I63*12</f>
        <v>3326668.8000000003</v>
      </c>
    </row>
    <row r="64" spans="1:10" x14ac:dyDescent="0.3">
      <c r="B64" s="5" t="s">
        <v>55</v>
      </c>
      <c r="C64" s="5" t="s">
        <v>24</v>
      </c>
      <c r="D64" s="5">
        <v>1</v>
      </c>
      <c r="E64" s="5">
        <v>1</v>
      </c>
      <c r="F64" s="5">
        <v>1</v>
      </c>
      <c r="G64" s="6">
        <f>G11*42%</f>
        <v>237619.19999999998</v>
      </c>
      <c r="H64" s="6">
        <v>42</v>
      </c>
      <c r="I64" s="6">
        <f>G64*F64</f>
        <v>237619.19999999998</v>
      </c>
      <c r="J64" s="7">
        <f>I64*12</f>
        <v>2851430.3999999999</v>
      </c>
    </row>
    <row r="65" spans="2:10" ht="17.25" x14ac:dyDescent="0.3">
      <c r="B65" s="10"/>
      <c r="C65" s="10" t="s">
        <v>9</v>
      </c>
      <c r="D65" s="10">
        <v>5</v>
      </c>
      <c r="E65" s="10"/>
      <c r="F65" s="10">
        <f>SUM(F60:F64)</f>
        <v>5</v>
      </c>
      <c r="G65" s="11"/>
      <c r="H65" s="11"/>
      <c r="I65" s="11">
        <f>SUM(I60:I64)</f>
        <v>1459660.8</v>
      </c>
      <c r="J65" s="12">
        <f t="shared" ref="J65" si="13">I65*12</f>
        <v>17515929.600000001</v>
      </c>
    </row>
    <row r="66" spans="2:10" ht="46.5" customHeight="1" x14ac:dyDescent="0.3">
      <c r="B66" s="21" t="s">
        <v>68</v>
      </c>
      <c r="C66" s="22"/>
      <c r="D66" s="22"/>
      <c r="E66" s="22"/>
      <c r="F66" s="22"/>
      <c r="G66" s="22"/>
      <c r="H66" s="22"/>
      <c r="I66" s="22"/>
      <c r="J66" s="23"/>
    </row>
    <row r="67" spans="2:10" x14ac:dyDescent="0.3">
      <c r="B67" s="5" t="s">
        <v>51</v>
      </c>
      <c r="C67" s="5" t="s">
        <v>20</v>
      </c>
      <c r="D67" s="5">
        <v>1</v>
      </c>
      <c r="E67" s="5">
        <v>1</v>
      </c>
      <c r="F67" s="5">
        <v>1</v>
      </c>
      <c r="G67" s="6">
        <f>G11*63%</f>
        <v>356428.79999999999</v>
      </c>
      <c r="H67" s="6">
        <v>63</v>
      </c>
      <c r="I67" s="6">
        <f>G67*F67</f>
        <v>356428.79999999999</v>
      </c>
      <c r="J67" s="7">
        <f>I67*12</f>
        <v>4277145.5999999996</v>
      </c>
    </row>
    <row r="68" spans="2:10" x14ac:dyDescent="0.3">
      <c r="B68" s="5" t="s">
        <v>52</v>
      </c>
      <c r="C68" s="5" t="s">
        <v>21</v>
      </c>
      <c r="D68" s="5">
        <v>1</v>
      </c>
      <c r="E68" s="5">
        <v>1</v>
      </c>
      <c r="F68" s="5">
        <v>1</v>
      </c>
      <c r="G68" s="6">
        <f>G11*55%</f>
        <v>311168</v>
      </c>
      <c r="H68" s="6">
        <v>55</v>
      </c>
      <c r="I68" s="6">
        <f>G68*F68</f>
        <v>311168</v>
      </c>
      <c r="J68" s="7">
        <f>I68*12</f>
        <v>3734016</v>
      </c>
    </row>
    <row r="69" spans="2:10" x14ac:dyDescent="0.3">
      <c r="B69" s="5" t="s">
        <v>53</v>
      </c>
      <c r="C69" s="5" t="s">
        <v>22</v>
      </c>
      <c r="D69" s="5">
        <v>1</v>
      </c>
      <c r="E69" s="5">
        <v>1</v>
      </c>
      <c r="F69" s="5">
        <v>1</v>
      </c>
      <c r="G69" s="6">
        <f>G11*49%</f>
        <v>277222.40000000002</v>
      </c>
      <c r="H69" s="6">
        <v>49</v>
      </c>
      <c r="I69" s="6">
        <f t="shared" ref="I69:I73" si="14">G69*F69</f>
        <v>277222.40000000002</v>
      </c>
      <c r="J69" s="7">
        <f t="shared" ref="J69:J73" si="15">I69*12</f>
        <v>3326668.8000000003</v>
      </c>
    </row>
    <row r="70" spans="2:10" x14ac:dyDescent="0.3">
      <c r="B70" s="5" t="s">
        <v>54</v>
      </c>
      <c r="C70" s="5" t="s">
        <v>22</v>
      </c>
      <c r="D70" s="5">
        <v>1</v>
      </c>
      <c r="E70" s="5">
        <v>1</v>
      </c>
      <c r="F70" s="5">
        <v>1</v>
      </c>
      <c r="G70" s="6">
        <f>G11*49%</f>
        <v>277222.40000000002</v>
      </c>
      <c r="H70" s="6">
        <v>49</v>
      </c>
      <c r="I70" s="6">
        <f t="shared" si="14"/>
        <v>277222.40000000002</v>
      </c>
      <c r="J70" s="7">
        <f t="shared" si="15"/>
        <v>3326668.8000000003</v>
      </c>
    </row>
    <row r="71" spans="2:10" x14ac:dyDescent="0.3">
      <c r="B71" s="5" t="s">
        <v>55</v>
      </c>
      <c r="C71" s="5" t="s">
        <v>24</v>
      </c>
      <c r="D71" s="5">
        <v>1</v>
      </c>
      <c r="E71" s="5">
        <v>1</v>
      </c>
      <c r="F71" s="5">
        <v>1</v>
      </c>
      <c r="G71" s="6">
        <f>G11*42%</f>
        <v>237619.19999999998</v>
      </c>
      <c r="H71" s="6">
        <v>42</v>
      </c>
      <c r="I71" s="6">
        <f t="shared" si="14"/>
        <v>237619.19999999998</v>
      </c>
      <c r="J71" s="7">
        <f t="shared" si="15"/>
        <v>2851430.3999999999</v>
      </c>
    </row>
    <row r="72" spans="2:10" x14ac:dyDescent="0.3">
      <c r="B72" s="5" t="s">
        <v>56</v>
      </c>
      <c r="C72" s="5" t="s">
        <v>24</v>
      </c>
      <c r="D72" s="5">
        <v>1</v>
      </c>
      <c r="E72" s="5">
        <v>1</v>
      </c>
      <c r="F72" s="5">
        <v>1</v>
      </c>
      <c r="G72" s="6">
        <f>G11*42%</f>
        <v>237619.19999999998</v>
      </c>
      <c r="H72" s="6">
        <v>42</v>
      </c>
      <c r="I72" s="6">
        <f t="shared" si="14"/>
        <v>237619.19999999998</v>
      </c>
      <c r="J72" s="7">
        <f t="shared" si="15"/>
        <v>2851430.3999999999</v>
      </c>
    </row>
    <row r="73" spans="2:10" x14ac:dyDescent="0.3">
      <c r="B73" s="5" t="s">
        <v>57</v>
      </c>
      <c r="C73" s="5" t="s">
        <v>24</v>
      </c>
      <c r="D73" s="5">
        <v>1</v>
      </c>
      <c r="E73" s="5">
        <v>1</v>
      </c>
      <c r="F73" s="5">
        <v>1</v>
      </c>
      <c r="G73" s="6">
        <f>G11*42%</f>
        <v>237619.19999999998</v>
      </c>
      <c r="H73" s="6">
        <v>42</v>
      </c>
      <c r="I73" s="6">
        <f t="shared" si="14"/>
        <v>237619.19999999998</v>
      </c>
      <c r="J73" s="7">
        <f t="shared" si="15"/>
        <v>2851430.3999999999</v>
      </c>
    </row>
    <row r="74" spans="2:10" ht="17.25" x14ac:dyDescent="0.3">
      <c r="B74" s="10"/>
      <c r="C74" s="10" t="s">
        <v>9</v>
      </c>
      <c r="D74" s="10">
        <v>7</v>
      </c>
      <c r="E74" s="10"/>
      <c r="F74" s="10">
        <f>SUM(F67:F73)</f>
        <v>7</v>
      </c>
      <c r="G74" s="11"/>
      <c r="H74" s="11"/>
      <c r="I74" s="11">
        <f>SUM(I67:I73)</f>
        <v>1934899.2</v>
      </c>
      <c r="J74" s="12">
        <f t="shared" ref="J74" si="16">I74*12</f>
        <v>23218790.399999999</v>
      </c>
    </row>
    <row r="75" spans="2:10" ht="27" customHeight="1" x14ac:dyDescent="0.3">
      <c r="B75" s="34" t="s">
        <v>49</v>
      </c>
      <c r="C75" s="35"/>
      <c r="D75" s="35"/>
      <c r="E75" s="35"/>
      <c r="F75" s="35"/>
      <c r="G75" s="35"/>
      <c r="H75" s="35"/>
      <c r="I75" s="35"/>
      <c r="J75" s="36"/>
    </row>
    <row r="76" spans="2:10" ht="27" x14ac:dyDescent="0.3">
      <c r="B76" s="5" t="s">
        <v>51</v>
      </c>
      <c r="C76" s="5" t="s">
        <v>26</v>
      </c>
      <c r="D76" s="5">
        <v>2</v>
      </c>
      <c r="E76" s="5">
        <v>1</v>
      </c>
      <c r="F76" s="5">
        <v>2</v>
      </c>
      <c r="G76" s="6">
        <f>G11*55%</f>
        <v>311168</v>
      </c>
      <c r="H76" s="6">
        <v>55</v>
      </c>
      <c r="I76" s="6">
        <f t="shared" ref="I76" si="17">G76*F76</f>
        <v>622336</v>
      </c>
      <c r="J76" s="7">
        <f t="shared" ref="J76:J89" si="18">I76*12</f>
        <v>7468032</v>
      </c>
    </row>
    <row r="77" spans="2:10" x14ac:dyDescent="0.3">
      <c r="B77" s="5" t="s">
        <v>52</v>
      </c>
      <c r="C77" s="5" t="s">
        <v>78</v>
      </c>
      <c r="D77" s="5">
        <v>2</v>
      </c>
      <c r="E77" s="5">
        <v>1</v>
      </c>
      <c r="F77" s="5">
        <v>2</v>
      </c>
      <c r="G77" s="6">
        <f>G11*55%</f>
        <v>311168</v>
      </c>
      <c r="H77" s="6">
        <v>55</v>
      </c>
      <c r="I77" s="6">
        <f t="shared" ref="I77:I89" si="19">G77*F77</f>
        <v>622336</v>
      </c>
      <c r="J77" s="7">
        <f t="shared" si="18"/>
        <v>7468032</v>
      </c>
    </row>
    <row r="78" spans="2:10" ht="41.25" customHeight="1" x14ac:dyDescent="0.3">
      <c r="B78" s="5" t="s">
        <v>53</v>
      </c>
      <c r="C78" s="5" t="s">
        <v>77</v>
      </c>
      <c r="D78" s="5">
        <v>1</v>
      </c>
      <c r="E78" s="5">
        <v>1</v>
      </c>
      <c r="F78" s="5">
        <v>1</v>
      </c>
      <c r="G78" s="6">
        <v>166580</v>
      </c>
      <c r="H78" s="6" t="s">
        <v>46</v>
      </c>
      <c r="I78" s="6">
        <f t="shared" si="19"/>
        <v>166580</v>
      </c>
      <c r="J78" s="7">
        <f t="shared" si="18"/>
        <v>1998960</v>
      </c>
    </row>
    <row r="79" spans="2:10" x14ac:dyDescent="0.3">
      <c r="B79" s="5" t="s">
        <v>54</v>
      </c>
      <c r="C79" s="5" t="s">
        <v>21</v>
      </c>
      <c r="D79" s="5">
        <v>1</v>
      </c>
      <c r="E79" s="5">
        <v>1</v>
      </c>
      <c r="F79" s="5">
        <v>1</v>
      </c>
      <c r="G79" s="6">
        <f>G11*55%</f>
        <v>311168</v>
      </c>
      <c r="H79" s="6">
        <v>55</v>
      </c>
      <c r="I79" s="6">
        <f t="shared" si="19"/>
        <v>311168</v>
      </c>
      <c r="J79" s="7">
        <f t="shared" si="18"/>
        <v>3734016</v>
      </c>
    </row>
    <row r="80" spans="2:10" x14ac:dyDescent="0.3">
      <c r="B80" s="5" t="s">
        <v>55</v>
      </c>
      <c r="C80" s="5" t="s">
        <v>22</v>
      </c>
      <c r="D80" s="5">
        <v>1</v>
      </c>
      <c r="E80" s="5">
        <v>1</v>
      </c>
      <c r="F80" s="5">
        <v>1</v>
      </c>
      <c r="G80" s="6">
        <f>G11*49%</f>
        <v>277222.40000000002</v>
      </c>
      <c r="H80" s="6">
        <v>49</v>
      </c>
      <c r="I80" s="6">
        <f t="shared" si="19"/>
        <v>277222.40000000002</v>
      </c>
      <c r="J80" s="7">
        <f t="shared" si="18"/>
        <v>3326668.8000000003</v>
      </c>
    </row>
    <row r="81" spans="2:10" x14ac:dyDescent="0.3">
      <c r="B81" s="5" t="s">
        <v>56</v>
      </c>
      <c r="C81" s="5" t="s">
        <v>22</v>
      </c>
      <c r="D81" s="5">
        <v>1</v>
      </c>
      <c r="E81" s="5">
        <v>1</v>
      </c>
      <c r="F81" s="5">
        <v>1</v>
      </c>
      <c r="G81" s="6">
        <f>G11*49%</f>
        <v>277222.40000000002</v>
      </c>
      <c r="H81" s="6">
        <v>49</v>
      </c>
      <c r="I81" s="6">
        <f t="shared" si="19"/>
        <v>277222.40000000002</v>
      </c>
      <c r="J81" s="7">
        <f t="shared" si="18"/>
        <v>3326668.8000000003</v>
      </c>
    </row>
    <row r="82" spans="2:10" x14ac:dyDescent="0.3">
      <c r="B82" s="5" t="s">
        <v>57</v>
      </c>
      <c r="C82" s="5" t="s">
        <v>22</v>
      </c>
      <c r="D82" s="5">
        <v>1</v>
      </c>
      <c r="E82" s="5">
        <v>1</v>
      </c>
      <c r="F82" s="5">
        <v>1</v>
      </c>
      <c r="G82" s="6">
        <f>G11*49%</f>
        <v>277222.40000000002</v>
      </c>
      <c r="H82" s="6">
        <v>49</v>
      </c>
      <c r="I82" s="6">
        <f t="shared" si="19"/>
        <v>277222.40000000002</v>
      </c>
      <c r="J82" s="7">
        <f t="shared" si="18"/>
        <v>3326668.8000000003</v>
      </c>
    </row>
    <row r="83" spans="2:10" x14ac:dyDescent="0.3">
      <c r="B83" s="5" t="s">
        <v>58</v>
      </c>
      <c r="C83" s="5" t="s">
        <v>22</v>
      </c>
      <c r="D83" s="5">
        <v>1</v>
      </c>
      <c r="E83" s="5">
        <v>1</v>
      </c>
      <c r="F83" s="5">
        <v>1</v>
      </c>
      <c r="G83" s="6">
        <f>G11*49%</f>
        <v>277222.40000000002</v>
      </c>
      <c r="H83" s="6">
        <v>49</v>
      </c>
      <c r="I83" s="6">
        <f t="shared" si="19"/>
        <v>277222.40000000002</v>
      </c>
      <c r="J83" s="7">
        <f t="shared" si="18"/>
        <v>3326668.8000000003</v>
      </c>
    </row>
    <row r="84" spans="2:10" x14ac:dyDescent="0.3">
      <c r="B84" s="5" t="s">
        <v>59</v>
      </c>
      <c r="C84" s="5" t="s">
        <v>22</v>
      </c>
      <c r="D84" s="5">
        <v>1</v>
      </c>
      <c r="E84" s="5">
        <v>1</v>
      </c>
      <c r="F84" s="5">
        <v>1</v>
      </c>
      <c r="G84" s="6">
        <f>G11*49%</f>
        <v>277222.40000000002</v>
      </c>
      <c r="H84" s="6">
        <v>49</v>
      </c>
      <c r="I84" s="6">
        <f t="shared" si="19"/>
        <v>277222.40000000002</v>
      </c>
      <c r="J84" s="7">
        <f t="shared" si="18"/>
        <v>3326668.8000000003</v>
      </c>
    </row>
    <row r="85" spans="2:10" x14ac:dyDescent="0.3">
      <c r="B85" s="5" t="s">
        <v>60</v>
      </c>
      <c r="C85" s="5" t="s">
        <v>22</v>
      </c>
      <c r="D85" s="5">
        <v>1</v>
      </c>
      <c r="E85" s="5">
        <v>1</v>
      </c>
      <c r="F85" s="5">
        <v>1</v>
      </c>
      <c r="G85" s="6">
        <f>G11*49%</f>
        <v>277222.40000000002</v>
      </c>
      <c r="H85" s="6">
        <v>49</v>
      </c>
      <c r="I85" s="6">
        <f t="shared" si="19"/>
        <v>277222.40000000002</v>
      </c>
      <c r="J85" s="7">
        <f t="shared" si="18"/>
        <v>3326668.8000000003</v>
      </c>
    </row>
    <row r="86" spans="2:10" x14ac:dyDescent="0.3">
      <c r="B86" s="5" t="s">
        <v>61</v>
      </c>
      <c r="C86" s="5" t="s">
        <v>22</v>
      </c>
      <c r="D86" s="5">
        <v>4</v>
      </c>
      <c r="E86" s="5">
        <v>1</v>
      </c>
      <c r="F86" s="5">
        <v>4</v>
      </c>
      <c r="G86" s="6">
        <f>G11*49%</f>
        <v>277222.40000000002</v>
      </c>
      <c r="H86" s="6">
        <v>49</v>
      </c>
      <c r="I86" s="6">
        <f t="shared" si="19"/>
        <v>1108889.6000000001</v>
      </c>
      <c r="J86" s="7">
        <f t="shared" si="18"/>
        <v>13306675.200000001</v>
      </c>
    </row>
    <row r="87" spans="2:10" x14ac:dyDescent="0.3">
      <c r="B87" s="5" t="s">
        <v>62</v>
      </c>
      <c r="C87" s="5" t="s">
        <v>22</v>
      </c>
      <c r="D87" s="5">
        <v>8</v>
      </c>
      <c r="E87" s="5">
        <v>1</v>
      </c>
      <c r="F87" s="5">
        <v>8</v>
      </c>
      <c r="G87" s="6">
        <f>G11*49%</f>
        <v>277222.40000000002</v>
      </c>
      <c r="H87" s="6">
        <v>49</v>
      </c>
      <c r="I87" s="6">
        <f t="shared" si="19"/>
        <v>2217779.2000000002</v>
      </c>
      <c r="J87" s="7">
        <f t="shared" si="18"/>
        <v>26613350.400000002</v>
      </c>
    </row>
    <row r="88" spans="2:10" s="18" customFormat="1" x14ac:dyDescent="0.3">
      <c r="B88" s="5" t="s">
        <v>63</v>
      </c>
      <c r="C88" s="5" t="s">
        <v>24</v>
      </c>
      <c r="D88" s="5">
        <v>8</v>
      </c>
      <c r="E88" s="5">
        <v>1</v>
      </c>
      <c r="F88" s="5">
        <v>8</v>
      </c>
      <c r="G88" s="6">
        <f>G11*42%</f>
        <v>237619.19999999998</v>
      </c>
      <c r="H88" s="6">
        <v>42</v>
      </c>
      <c r="I88" s="6">
        <f t="shared" si="19"/>
        <v>1900953.5999999999</v>
      </c>
      <c r="J88" s="7">
        <f t="shared" si="18"/>
        <v>22811443.199999999</v>
      </c>
    </row>
    <row r="89" spans="2:10" s="18" customFormat="1" x14ac:dyDescent="0.3">
      <c r="B89" s="5" t="s">
        <v>87</v>
      </c>
      <c r="C89" s="5" t="s">
        <v>32</v>
      </c>
      <c r="D89" s="5">
        <v>13</v>
      </c>
      <c r="E89" s="5">
        <v>1</v>
      </c>
      <c r="F89" s="5">
        <v>13</v>
      </c>
      <c r="G89" s="6">
        <f>G11*37%</f>
        <v>209331.20000000001</v>
      </c>
      <c r="H89" s="6">
        <v>37</v>
      </c>
      <c r="I89" s="6">
        <f t="shared" si="19"/>
        <v>2721305.6</v>
      </c>
      <c r="J89" s="7">
        <f t="shared" si="18"/>
        <v>32655667.200000003</v>
      </c>
    </row>
    <row r="90" spans="2:10" ht="17.25" x14ac:dyDescent="0.3">
      <c r="B90" s="10"/>
      <c r="C90" s="10" t="s">
        <v>9</v>
      </c>
      <c r="D90" s="10">
        <f>SUM(D76:D89)</f>
        <v>45</v>
      </c>
      <c r="E90" s="10"/>
      <c r="F90" s="10">
        <f>SUM(F76:F89)</f>
        <v>45</v>
      </c>
      <c r="G90" s="11"/>
      <c r="H90" s="11"/>
      <c r="I90" s="11">
        <f>SUM(I76:I89)</f>
        <v>11334682.4</v>
      </c>
      <c r="J90" s="12">
        <f t="shared" ref="J90" si="20">I90*12</f>
        <v>136016188.80000001</v>
      </c>
    </row>
    <row r="91" spans="2:10" ht="30.75" customHeight="1" x14ac:dyDescent="0.3">
      <c r="B91" s="21" t="s">
        <v>50</v>
      </c>
      <c r="C91" s="22"/>
      <c r="D91" s="22"/>
      <c r="E91" s="22"/>
      <c r="F91" s="22"/>
      <c r="G91" s="22"/>
      <c r="H91" s="22"/>
      <c r="I91" s="22"/>
      <c r="J91" s="23"/>
    </row>
    <row r="92" spans="2:10" x14ac:dyDescent="0.3">
      <c r="B92" s="5" t="s">
        <v>3</v>
      </c>
      <c r="C92" s="5" t="s">
        <v>33</v>
      </c>
      <c r="D92" s="5">
        <v>1</v>
      </c>
      <c r="E92" s="5">
        <v>1</v>
      </c>
      <c r="F92" s="5">
        <v>1</v>
      </c>
      <c r="G92" s="6">
        <f>G11*49%</f>
        <v>277222.40000000002</v>
      </c>
      <c r="H92" s="6">
        <v>49</v>
      </c>
      <c r="I92" s="6">
        <f t="shared" ref="I92" si="21">G92*F92</f>
        <v>277222.40000000002</v>
      </c>
      <c r="J92" s="7">
        <f t="shared" ref="J92:J104" si="22">I92*12</f>
        <v>3326668.8000000003</v>
      </c>
    </row>
    <row r="93" spans="2:10" x14ac:dyDescent="0.3">
      <c r="B93" s="5" t="s">
        <v>5</v>
      </c>
      <c r="C93" s="5" t="s">
        <v>34</v>
      </c>
      <c r="D93" s="5">
        <v>1</v>
      </c>
      <c r="E93" s="5">
        <v>1</v>
      </c>
      <c r="F93" s="5">
        <v>1</v>
      </c>
      <c r="G93" s="6">
        <f>G11*35%</f>
        <v>198016</v>
      </c>
      <c r="H93" s="6">
        <v>35</v>
      </c>
      <c r="I93" s="6">
        <f t="shared" ref="I93" si="23">G93*F93</f>
        <v>198016</v>
      </c>
      <c r="J93" s="7">
        <f t="shared" si="22"/>
        <v>2376192</v>
      </c>
    </row>
    <row r="94" spans="2:10" x14ac:dyDescent="0.3">
      <c r="B94" s="5" t="s">
        <v>7</v>
      </c>
      <c r="C94" s="9" t="s">
        <v>79</v>
      </c>
      <c r="D94" s="5">
        <v>3</v>
      </c>
      <c r="E94" s="5">
        <v>1</v>
      </c>
      <c r="F94" s="5">
        <v>3</v>
      </c>
      <c r="G94" s="6">
        <f>G11*32%</f>
        <v>181043.20000000001</v>
      </c>
      <c r="H94" s="6">
        <v>32</v>
      </c>
      <c r="I94" s="6">
        <f t="shared" ref="I94" si="24">G94*F94</f>
        <v>543129.60000000009</v>
      </c>
      <c r="J94" s="7">
        <f t="shared" si="22"/>
        <v>6517555.2000000011</v>
      </c>
    </row>
    <row r="95" spans="2:10" x14ac:dyDescent="0.3">
      <c r="B95" s="5" t="s">
        <v>14</v>
      </c>
      <c r="C95" s="5" t="s">
        <v>35</v>
      </c>
      <c r="D95" s="5">
        <v>1</v>
      </c>
      <c r="E95" s="5">
        <v>1</v>
      </c>
      <c r="F95" s="5">
        <v>1</v>
      </c>
      <c r="G95" s="6">
        <f>G11*49%</f>
        <v>277222.40000000002</v>
      </c>
      <c r="H95" s="6">
        <v>48.6</v>
      </c>
      <c r="I95" s="6">
        <f t="shared" ref="I95" si="25">G95*F95</f>
        <v>277222.40000000002</v>
      </c>
      <c r="J95" s="7">
        <f t="shared" si="22"/>
        <v>3326668.8000000003</v>
      </c>
    </row>
    <row r="96" spans="2:10" ht="27" x14ac:dyDescent="0.3">
      <c r="B96" s="5" t="s">
        <v>16</v>
      </c>
      <c r="C96" s="5" t="s">
        <v>69</v>
      </c>
      <c r="D96" s="5">
        <v>1</v>
      </c>
      <c r="E96" s="5">
        <v>1</v>
      </c>
      <c r="F96" s="5">
        <v>1</v>
      </c>
      <c r="G96" s="6">
        <f>G11*26%</f>
        <v>147097.60000000001</v>
      </c>
      <c r="H96" s="6">
        <v>26</v>
      </c>
      <c r="I96" s="6">
        <f t="shared" ref="I96" si="26">G96*F96</f>
        <v>147097.60000000001</v>
      </c>
      <c r="J96" s="7">
        <f t="shared" si="22"/>
        <v>1765171.2000000002</v>
      </c>
    </row>
    <row r="97" spans="2:12" ht="27" x14ac:dyDescent="0.3">
      <c r="B97" s="5"/>
      <c r="C97" s="5" t="s">
        <v>70</v>
      </c>
      <c r="D97" s="5">
        <v>3</v>
      </c>
      <c r="E97" s="5">
        <v>1</v>
      </c>
      <c r="F97" s="5">
        <v>3</v>
      </c>
      <c r="G97" s="6">
        <f>G11*24%</f>
        <v>135782.39999999999</v>
      </c>
      <c r="H97" s="6">
        <v>24</v>
      </c>
      <c r="I97" s="6">
        <f t="shared" ref="I97" si="27">G97*F97</f>
        <v>407347.19999999995</v>
      </c>
      <c r="J97" s="7">
        <f t="shared" si="22"/>
        <v>4888166.3999999994</v>
      </c>
    </row>
    <row r="98" spans="2:12" ht="69.75" customHeight="1" x14ac:dyDescent="0.3">
      <c r="B98" s="5" t="s">
        <v>23</v>
      </c>
      <c r="C98" s="5" t="s">
        <v>80</v>
      </c>
      <c r="D98" s="5">
        <v>9</v>
      </c>
      <c r="E98" s="5">
        <v>1</v>
      </c>
      <c r="F98" s="5">
        <v>9</v>
      </c>
      <c r="G98" s="6">
        <f>G11*24%</f>
        <v>135782.39999999999</v>
      </c>
      <c r="H98" s="6">
        <v>24</v>
      </c>
      <c r="I98" s="6">
        <f t="shared" ref="I98" si="28">G98*F98</f>
        <v>1222041.5999999999</v>
      </c>
      <c r="J98" s="7">
        <f t="shared" si="22"/>
        <v>14664499.199999999</v>
      </c>
    </row>
    <row r="99" spans="2:12" ht="113.25" customHeight="1" x14ac:dyDescent="0.3">
      <c r="B99" s="5" t="s">
        <v>25</v>
      </c>
      <c r="C99" s="5" t="s">
        <v>81</v>
      </c>
      <c r="D99" s="5">
        <v>18</v>
      </c>
      <c r="E99" s="5">
        <v>0.5</v>
      </c>
      <c r="F99" s="5">
        <v>9</v>
      </c>
      <c r="G99" s="6">
        <f>G11*24%</f>
        <v>135782.39999999999</v>
      </c>
      <c r="H99" s="6">
        <v>24</v>
      </c>
      <c r="I99" s="6">
        <f t="shared" ref="I99" si="29">G99*F99</f>
        <v>1222041.5999999999</v>
      </c>
      <c r="J99" s="7">
        <f t="shared" si="22"/>
        <v>14664499.199999999</v>
      </c>
    </row>
    <row r="100" spans="2:12" x14ac:dyDescent="0.3">
      <c r="B100" s="5" t="s">
        <v>27</v>
      </c>
      <c r="C100" s="5" t="s">
        <v>36</v>
      </c>
      <c r="D100" s="5">
        <v>1</v>
      </c>
      <c r="E100" s="5">
        <v>1</v>
      </c>
      <c r="F100" s="5">
        <v>1</v>
      </c>
      <c r="G100" s="6">
        <f>G11*24%</f>
        <v>135782.39999999999</v>
      </c>
      <c r="H100" s="6">
        <v>24</v>
      </c>
      <c r="I100" s="6">
        <f t="shared" ref="I100" si="30">G100*F100</f>
        <v>135782.39999999999</v>
      </c>
      <c r="J100" s="7">
        <f t="shared" si="22"/>
        <v>1629388.7999999998</v>
      </c>
    </row>
    <row r="101" spans="2:12" x14ac:dyDescent="0.3">
      <c r="B101" s="5" t="s">
        <v>28</v>
      </c>
      <c r="C101" s="5" t="s">
        <v>37</v>
      </c>
      <c r="D101" s="5">
        <v>2</v>
      </c>
      <c r="E101" s="5">
        <v>1</v>
      </c>
      <c r="F101" s="5">
        <v>2</v>
      </c>
      <c r="G101" s="6">
        <f>G11*50%</f>
        <v>282880</v>
      </c>
      <c r="H101" s="6">
        <v>50</v>
      </c>
      <c r="I101" s="6">
        <f t="shared" ref="I101" si="31">G101*F101</f>
        <v>565760</v>
      </c>
      <c r="J101" s="7">
        <f t="shared" si="22"/>
        <v>6789120</v>
      </c>
    </row>
    <row r="102" spans="2:12" x14ac:dyDescent="0.3">
      <c r="B102" s="5" t="s">
        <v>29</v>
      </c>
      <c r="C102" s="5" t="s">
        <v>38</v>
      </c>
      <c r="D102" s="5">
        <v>1</v>
      </c>
      <c r="E102" s="5">
        <v>1</v>
      </c>
      <c r="F102" s="5">
        <v>1</v>
      </c>
      <c r="G102" s="6">
        <f>G11*41%</f>
        <v>231961.59999999998</v>
      </c>
      <c r="H102" s="6">
        <v>41</v>
      </c>
      <c r="I102" s="6">
        <f t="shared" ref="I102" si="32">G102*F102</f>
        <v>231961.59999999998</v>
      </c>
      <c r="J102" s="7">
        <f t="shared" si="22"/>
        <v>2783539.1999999997</v>
      </c>
    </row>
    <row r="103" spans="2:12" x14ac:dyDescent="0.3">
      <c r="B103" s="5" t="s">
        <v>30</v>
      </c>
      <c r="C103" s="5" t="s">
        <v>39</v>
      </c>
      <c r="D103" s="5">
        <v>1</v>
      </c>
      <c r="E103" s="5">
        <v>1</v>
      </c>
      <c r="F103" s="5">
        <v>1</v>
      </c>
      <c r="G103" s="6">
        <f>G11*37%</f>
        <v>209331.20000000001</v>
      </c>
      <c r="H103" s="6">
        <v>37</v>
      </c>
      <c r="I103" s="6">
        <f t="shared" ref="I103" si="33">G103*F103</f>
        <v>209331.20000000001</v>
      </c>
      <c r="J103" s="7">
        <f t="shared" si="22"/>
        <v>2511974.4000000004</v>
      </c>
    </row>
    <row r="104" spans="2:12" ht="27" x14ac:dyDescent="0.3">
      <c r="B104" s="5" t="s">
        <v>31</v>
      </c>
      <c r="C104" s="5" t="s">
        <v>43</v>
      </c>
      <c r="D104" s="5">
        <v>3</v>
      </c>
      <c r="E104" s="5">
        <v>1</v>
      </c>
      <c r="F104" s="5">
        <v>3</v>
      </c>
      <c r="G104" s="6">
        <f>G11*21%</f>
        <v>118809.59999999999</v>
      </c>
      <c r="H104" s="6">
        <v>21</v>
      </c>
      <c r="I104" s="6">
        <f t="shared" ref="I104" si="34">G104*F104</f>
        <v>356428.79999999999</v>
      </c>
      <c r="J104" s="7">
        <f t="shared" si="22"/>
        <v>4277145.5999999996</v>
      </c>
    </row>
    <row r="105" spans="2:12" ht="17.25" x14ac:dyDescent="0.3">
      <c r="B105" s="5"/>
      <c r="C105" s="20" t="s">
        <v>9</v>
      </c>
      <c r="D105" s="20">
        <f>SUM(D92:D104)</f>
        <v>45</v>
      </c>
      <c r="E105" s="20"/>
      <c r="F105" s="20">
        <f>SUM(F92:F104)</f>
        <v>36</v>
      </c>
      <c r="G105" s="16"/>
      <c r="H105" s="16"/>
      <c r="I105" s="16">
        <f>SUM(I92:I104)</f>
        <v>5793382.3999999994</v>
      </c>
      <c r="J105" s="17">
        <f>SUM(J92:J104)</f>
        <v>69520588.799999997</v>
      </c>
    </row>
    <row r="106" spans="2:12" ht="33" customHeight="1" x14ac:dyDescent="0.3">
      <c r="B106" s="21" t="s">
        <v>82</v>
      </c>
      <c r="C106" s="22"/>
      <c r="D106" s="22"/>
      <c r="E106" s="22"/>
      <c r="F106" s="22"/>
      <c r="G106" s="22"/>
      <c r="H106" s="22"/>
      <c r="I106" s="22"/>
      <c r="J106" s="23"/>
    </row>
    <row r="107" spans="2:12" x14ac:dyDescent="0.3">
      <c r="B107" s="5">
        <v>1</v>
      </c>
      <c r="C107" s="5" t="s">
        <v>40</v>
      </c>
      <c r="D107" s="15">
        <v>9</v>
      </c>
      <c r="E107" s="5">
        <v>1</v>
      </c>
      <c r="F107" s="5">
        <v>9</v>
      </c>
      <c r="G107" s="6">
        <v>150000</v>
      </c>
      <c r="H107" s="8">
        <v>26.5</v>
      </c>
      <c r="I107" s="6">
        <f t="shared" ref="I107" si="35">G107*F107</f>
        <v>1350000</v>
      </c>
      <c r="J107" s="7">
        <f t="shared" ref="J107" si="36">I107*12</f>
        <v>16200000</v>
      </c>
    </row>
    <row r="108" spans="2:12" ht="17.25" x14ac:dyDescent="0.3">
      <c r="B108" s="10"/>
      <c r="C108" s="10" t="s">
        <v>9</v>
      </c>
      <c r="D108" s="10">
        <v>9</v>
      </c>
      <c r="E108" s="10"/>
      <c r="F108" s="10">
        <v>9</v>
      </c>
      <c r="G108" s="11"/>
      <c r="H108" s="11"/>
      <c r="I108" s="11">
        <f>SUM(I107)</f>
        <v>1350000</v>
      </c>
      <c r="J108" s="12">
        <f>SUM(J107)</f>
        <v>16200000</v>
      </c>
    </row>
    <row r="109" spans="2:12" ht="34.5" x14ac:dyDescent="0.3">
      <c r="B109" s="10"/>
      <c r="C109" s="10" t="s">
        <v>41</v>
      </c>
      <c r="D109" s="10">
        <f>D14+D22+D29+D32+D41+D49+D58+D65+D74+D90+D105+D108</f>
        <v>179</v>
      </c>
      <c r="E109" s="10"/>
      <c r="F109" s="11">
        <f>F14+F22+F29+F32+F41+F49+F58+F65+F74+F90+F105+F108</f>
        <v>170</v>
      </c>
      <c r="G109" s="11"/>
      <c r="H109" s="11"/>
      <c r="I109" s="11">
        <f>I14+I22+I29+I32+I41+I49+I58+I65+I74+I90+I105+I108</f>
        <v>42285392.800000004</v>
      </c>
      <c r="J109" s="12">
        <f>J14+J22+J29+J32+J41+J49+J58+J65+J74+J90+J105+J108</f>
        <v>507424713.60000002</v>
      </c>
      <c r="L109" s="3"/>
    </row>
    <row r="110" spans="2:12" x14ac:dyDescent="0.3">
      <c r="J110" s="3"/>
    </row>
    <row r="111" spans="2:12" x14ac:dyDescent="0.3">
      <c r="J111" s="3"/>
    </row>
    <row r="112" spans="2:12" x14ac:dyDescent="0.3">
      <c r="C112" s="37"/>
      <c r="D112" s="37"/>
      <c r="E112" s="37"/>
      <c r="F112" s="37"/>
      <c r="G112" s="37"/>
      <c r="H112" s="37"/>
      <c r="I112" s="37"/>
      <c r="J112" s="3"/>
    </row>
    <row r="113" spans="3:10" x14ac:dyDescent="0.3">
      <c r="C113" s="37"/>
      <c r="D113" s="37"/>
      <c r="E113" s="37"/>
      <c r="F113" s="37"/>
      <c r="G113" s="37"/>
      <c r="H113" s="37"/>
      <c r="I113" s="37"/>
      <c r="J113" s="3"/>
    </row>
    <row r="114" spans="3:10" x14ac:dyDescent="0.3">
      <c r="C114" s="37"/>
      <c r="D114" s="37"/>
      <c r="E114" s="37"/>
      <c r="F114" s="37"/>
      <c r="G114" s="37"/>
      <c r="H114" s="37"/>
      <c r="I114" s="37"/>
      <c r="J114" s="3"/>
    </row>
    <row r="115" spans="3:10" x14ac:dyDescent="0.3">
      <c r="J115" s="3"/>
    </row>
    <row r="116" spans="3:10" x14ac:dyDescent="0.3">
      <c r="J116" s="3"/>
    </row>
    <row r="117" spans="3:10" x14ac:dyDescent="0.3">
      <c r="J117" s="3"/>
    </row>
    <row r="118" spans="3:10" x14ac:dyDescent="0.3">
      <c r="J118" s="3"/>
    </row>
    <row r="119" spans="3:10" x14ac:dyDescent="0.3">
      <c r="J119" s="3"/>
    </row>
    <row r="120" spans="3:10" x14ac:dyDescent="0.3">
      <c r="J120" s="3"/>
    </row>
    <row r="121" spans="3:10" x14ac:dyDescent="0.3">
      <c r="J121" s="3"/>
    </row>
    <row r="122" spans="3:10" x14ac:dyDescent="0.3">
      <c r="J122" s="3"/>
    </row>
    <row r="123" spans="3:10" x14ac:dyDescent="0.3">
      <c r="J123" s="3"/>
    </row>
    <row r="124" spans="3:10" x14ac:dyDescent="0.3">
      <c r="J124" s="3"/>
    </row>
    <row r="125" spans="3:10" x14ac:dyDescent="0.3">
      <c r="J125" s="3"/>
    </row>
    <row r="126" spans="3:10" x14ac:dyDescent="0.3">
      <c r="J126" s="3"/>
    </row>
    <row r="127" spans="3:10" x14ac:dyDescent="0.3">
      <c r="J127" s="3"/>
    </row>
    <row r="128" spans="3:10" x14ac:dyDescent="0.3">
      <c r="J128" s="3"/>
    </row>
    <row r="129" spans="10:10" x14ac:dyDescent="0.3">
      <c r="J129" s="3"/>
    </row>
    <row r="130" spans="10:10" x14ac:dyDescent="0.3">
      <c r="J130" s="3"/>
    </row>
    <row r="131" spans="10:10" x14ac:dyDescent="0.3">
      <c r="J131" s="3"/>
    </row>
    <row r="132" spans="10:10" x14ac:dyDescent="0.3">
      <c r="J132" s="3"/>
    </row>
    <row r="133" spans="10:10" x14ac:dyDescent="0.3">
      <c r="J133" s="3"/>
    </row>
    <row r="134" spans="10:10" x14ac:dyDescent="0.3">
      <c r="J134" s="3"/>
    </row>
    <row r="135" spans="10:10" x14ac:dyDescent="0.3">
      <c r="J135" s="3"/>
    </row>
    <row r="136" spans="10:10" x14ac:dyDescent="0.3">
      <c r="J136" s="3"/>
    </row>
    <row r="137" spans="10:10" x14ac:dyDescent="0.3">
      <c r="J137" s="3"/>
    </row>
    <row r="138" spans="10:10" x14ac:dyDescent="0.3">
      <c r="J138" s="3"/>
    </row>
    <row r="139" spans="10:10" x14ac:dyDescent="0.3">
      <c r="J139" s="3"/>
    </row>
    <row r="140" spans="10:10" x14ac:dyDescent="0.3">
      <c r="J140" s="3"/>
    </row>
    <row r="141" spans="10:10" x14ac:dyDescent="0.3">
      <c r="J141" s="3"/>
    </row>
    <row r="142" spans="10:10" x14ac:dyDescent="0.3">
      <c r="J142" s="3"/>
    </row>
    <row r="143" spans="10:10" x14ac:dyDescent="0.3">
      <c r="J143" s="3"/>
    </row>
    <row r="144" spans="10:10" x14ac:dyDescent="0.3">
      <c r="J144" s="3"/>
    </row>
    <row r="145" spans="10:10" x14ac:dyDescent="0.3">
      <c r="J145" s="3"/>
    </row>
    <row r="146" spans="10:10" x14ac:dyDescent="0.3">
      <c r="J146" s="3"/>
    </row>
    <row r="147" spans="10:10" x14ac:dyDescent="0.3">
      <c r="J147" s="3"/>
    </row>
    <row r="148" spans="10:10" x14ac:dyDescent="0.3">
      <c r="J148" s="3"/>
    </row>
    <row r="149" spans="10:10" x14ac:dyDescent="0.3">
      <c r="J149" s="3"/>
    </row>
    <row r="150" spans="10:10" x14ac:dyDescent="0.3">
      <c r="J150" s="3"/>
    </row>
    <row r="151" spans="10:10" x14ac:dyDescent="0.3">
      <c r="J151" s="3"/>
    </row>
    <row r="152" spans="10:10" x14ac:dyDescent="0.3">
      <c r="J152" s="3"/>
    </row>
    <row r="153" spans="10:10" x14ac:dyDescent="0.3">
      <c r="J153" s="3"/>
    </row>
    <row r="154" spans="10:10" x14ac:dyDescent="0.3">
      <c r="J154" s="3"/>
    </row>
    <row r="155" spans="10:10" x14ac:dyDescent="0.3">
      <c r="J155" s="3"/>
    </row>
    <row r="156" spans="10:10" x14ac:dyDescent="0.3">
      <c r="J156" s="3"/>
    </row>
    <row r="157" spans="10:10" x14ac:dyDescent="0.3">
      <c r="J157" s="3"/>
    </row>
    <row r="158" spans="10:10" x14ac:dyDescent="0.3">
      <c r="J158" s="3"/>
    </row>
    <row r="159" spans="10:10" x14ac:dyDescent="0.3">
      <c r="J159" s="3"/>
    </row>
    <row r="160" spans="10:10" x14ac:dyDescent="0.3">
      <c r="J160" s="3"/>
    </row>
    <row r="161" spans="10:10" x14ac:dyDescent="0.3">
      <c r="J161" s="3"/>
    </row>
    <row r="162" spans="10:10" x14ac:dyDescent="0.3">
      <c r="J162" s="3"/>
    </row>
    <row r="163" spans="10:10" x14ac:dyDescent="0.3">
      <c r="J163" s="3"/>
    </row>
    <row r="164" spans="10:10" x14ac:dyDescent="0.3">
      <c r="J164" s="3"/>
    </row>
    <row r="165" spans="10:10" x14ac:dyDescent="0.3">
      <c r="J165" s="3"/>
    </row>
    <row r="166" spans="10:10" x14ac:dyDescent="0.3">
      <c r="J166" s="3"/>
    </row>
    <row r="167" spans="10:10" x14ac:dyDescent="0.3">
      <c r="J167" s="3"/>
    </row>
    <row r="168" spans="10:10" x14ac:dyDescent="0.3">
      <c r="J168" s="3"/>
    </row>
    <row r="169" spans="10:10" x14ac:dyDescent="0.3">
      <c r="J169" s="3"/>
    </row>
    <row r="170" spans="10:10" x14ac:dyDescent="0.3">
      <c r="J170" s="3"/>
    </row>
    <row r="171" spans="10:10" x14ac:dyDescent="0.3">
      <c r="J171" s="3"/>
    </row>
    <row r="172" spans="10:10" x14ac:dyDescent="0.3">
      <c r="J172" s="3"/>
    </row>
    <row r="173" spans="10:10" x14ac:dyDescent="0.3">
      <c r="J173" s="3"/>
    </row>
    <row r="174" spans="10:10" x14ac:dyDescent="0.3">
      <c r="J174" s="3"/>
    </row>
    <row r="175" spans="10:10" x14ac:dyDescent="0.3">
      <c r="J175" s="3"/>
    </row>
    <row r="176" spans="10:10" x14ac:dyDescent="0.3">
      <c r="J176" s="3"/>
    </row>
    <row r="177" spans="10:10" x14ac:dyDescent="0.3">
      <c r="J177" s="3"/>
    </row>
    <row r="178" spans="10:10" x14ac:dyDescent="0.3">
      <c r="J178" s="3"/>
    </row>
    <row r="179" spans="10:10" x14ac:dyDescent="0.3">
      <c r="J179" s="3"/>
    </row>
    <row r="180" spans="10:10" x14ac:dyDescent="0.3">
      <c r="J180" s="3"/>
    </row>
    <row r="181" spans="10:10" x14ac:dyDescent="0.3">
      <c r="J181" s="3"/>
    </row>
    <row r="182" spans="10:10" x14ac:dyDescent="0.3">
      <c r="J182" s="3"/>
    </row>
    <row r="183" spans="10:10" x14ac:dyDescent="0.3">
      <c r="J183" s="3"/>
    </row>
    <row r="184" spans="10:10" x14ac:dyDescent="0.3">
      <c r="J184" s="3"/>
    </row>
    <row r="185" spans="10:10" x14ac:dyDescent="0.3">
      <c r="J185" s="3"/>
    </row>
    <row r="186" spans="10:10" x14ac:dyDescent="0.3">
      <c r="J186" s="3"/>
    </row>
    <row r="187" spans="10:10" x14ac:dyDescent="0.3">
      <c r="J187" s="3"/>
    </row>
    <row r="188" spans="10:10" x14ac:dyDescent="0.3">
      <c r="J188" s="3"/>
    </row>
    <row r="189" spans="10:10" x14ac:dyDescent="0.3">
      <c r="J189" s="3"/>
    </row>
    <row r="190" spans="10:10" x14ac:dyDescent="0.3">
      <c r="J190" s="3"/>
    </row>
    <row r="191" spans="10:10" x14ac:dyDescent="0.3">
      <c r="J191" s="3"/>
    </row>
    <row r="192" spans="10:10" x14ac:dyDescent="0.3">
      <c r="J192" s="3"/>
    </row>
    <row r="193" spans="10:10" x14ac:dyDescent="0.3">
      <c r="J193" s="3"/>
    </row>
    <row r="194" spans="10:10" x14ac:dyDescent="0.3">
      <c r="J194" s="3"/>
    </row>
    <row r="195" spans="10:10" x14ac:dyDescent="0.3">
      <c r="J195" s="3"/>
    </row>
    <row r="196" spans="10:10" x14ac:dyDescent="0.3">
      <c r="J196" s="3"/>
    </row>
    <row r="197" spans="10:10" x14ac:dyDescent="0.3">
      <c r="J197" s="3"/>
    </row>
    <row r="198" spans="10:10" x14ac:dyDescent="0.3">
      <c r="J198" s="3"/>
    </row>
    <row r="199" spans="10:10" x14ac:dyDescent="0.3">
      <c r="J199" s="3"/>
    </row>
    <row r="200" spans="10:10" x14ac:dyDescent="0.3">
      <c r="J200" s="3"/>
    </row>
    <row r="201" spans="10:10" x14ac:dyDescent="0.3">
      <c r="J201" s="3"/>
    </row>
    <row r="202" spans="10:10" x14ac:dyDescent="0.3">
      <c r="J202" s="3"/>
    </row>
    <row r="203" spans="10:10" x14ac:dyDescent="0.3">
      <c r="J203" s="3"/>
    </row>
    <row r="204" spans="10:10" x14ac:dyDescent="0.3">
      <c r="J204" s="3"/>
    </row>
    <row r="205" spans="10:10" x14ac:dyDescent="0.3">
      <c r="J205" s="3"/>
    </row>
    <row r="206" spans="10:10" x14ac:dyDescent="0.3">
      <c r="J206" s="3"/>
    </row>
    <row r="207" spans="10:10" x14ac:dyDescent="0.3">
      <c r="J207" s="3"/>
    </row>
    <row r="208" spans="10:10" x14ac:dyDescent="0.3">
      <c r="J208" s="3"/>
    </row>
    <row r="209" spans="10:10" x14ac:dyDescent="0.3">
      <c r="J209" s="3"/>
    </row>
    <row r="210" spans="10:10" x14ac:dyDescent="0.3">
      <c r="J210" s="3"/>
    </row>
    <row r="211" spans="10:10" x14ac:dyDescent="0.3">
      <c r="J211" s="3"/>
    </row>
    <row r="212" spans="10:10" x14ac:dyDescent="0.3">
      <c r="J212" s="3"/>
    </row>
    <row r="213" spans="10:10" x14ac:dyDescent="0.3">
      <c r="J213" s="3"/>
    </row>
    <row r="214" spans="10:10" x14ac:dyDescent="0.3">
      <c r="J214" s="3"/>
    </row>
    <row r="215" spans="10:10" x14ac:dyDescent="0.3">
      <c r="J215" s="3"/>
    </row>
    <row r="216" spans="10:10" x14ac:dyDescent="0.3">
      <c r="J216" s="3"/>
    </row>
    <row r="217" spans="10:10" x14ac:dyDescent="0.3">
      <c r="J217" s="3"/>
    </row>
    <row r="218" spans="10:10" x14ac:dyDescent="0.3">
      <c r="J218" s="3"/>
    </row>
    <row r="219" spans="10:10" x14ac:dyDescent="0.3">
      <c r="J219" s="3"/>
    </row>
    <row r="220" spans="10:10" x14ac:dyDescent="0.3">
      <c r="J220" s="3"/>
    </row>
    <row r="221" spans="10:10" x14ac:dyDescent="0.3">
      <c r="J221" s="3"/>
    </row>
    <row r="222" spans="10:10" x14ac:dyDescent="0.3">
      <c r="J222" s="3"/>
    </row>
    <row r="223" spans="10:10" x14ac:dyDescent="0.3">
      <c r="J223" s="3"/>
    </row>
    <row r="224" spans="10:10" x14ac:dyDescent="0.3">
      <c r="J224" s="3"/>
    </row>
    <row r="225" spans="10:10" x14ac:dyDescent="0.3">
      <c r="J225" s="3"/>
    </row>
    <row r="226" spans="10:10" x14ac:dyDescent="0.3">
      <c r="J226" s="3"/>
    </row>
    <row r="227" spans="10:10" x14ac:dyDescent="0.3">
      <c r="J227" s="3"/>
    </row>
    <row r="228" spans="10:10" x14ac:dyDescent="0.3">
      <c r="J228" s="3"/>
    </row>
    <row r="229" spans="10:10" x14ac:dyDescent="0.3">
      <c r="J229" s="3"/>
    </row>
    <row r="230" spans="10:10" x14ac:dyDescent="0.3">
      <c r="J230" s="3"/>
    </row>
    <row r="231" spans="10:10" x14ac:dyDescent="0.3">
      <c r="J231" s="3"/>
    </row>
    <row r="232" spans="10:10" x14ac:dyDescent="0.3">
      <c r="J232" s="3"/>
    </row>
    <row r="233" spans="10:10" x14ac:dyDescent="0.3">
      <c r="J233" s="3"/>
    </row>
    <row r="234" spans="10:10" x14ac:dyDescent="0.3">
      <c r="J234" s="3"/>
    </row>
    <row r="235" spans="10:10" x14ac:dyDescent="0.3">
      <c r="J235" s="3"/>
    </row>
    <row r="236" spans="10:10" x14ac:dyDescent="0.3">
      <c r="J236" s="3"/>
    </row>
    <row r="237" spans="10:10" x14ac:dyDescent="0.3">
      <c r="J237" s="3"/>
    </row>
    <row r="238" spans="10:10" x14ac:dyDescent="0.3">
      <c r="J238" s="3"/>
    </row>
    <row r="239" spans="10:10" x14ac:dyDescent="0.3">
      <c r="J239" s="3"/>
    </row>
    <row r="240" spans="10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  <row r="292" spans="10:10" x14ac:dyDescent="0.3">
      <c r="J292" s="3"/>
    </row>
    <row r="293" spans="10:10" x14ac:dyDescent="0.3">
      <c r="J293" s="3"/>
    </row>
    <row r="294" spans="10:10" x14ac:dyDescent="0.3">
      <c r="J294" s="3"/>
    </row>
    <row r="295" spans="10:10" x14ac:dyDescent="0.3">
      <c r="J295" s="3"/>
    </row>
    <row r="296" spans="10:10" x14ac:dyDescent="0.3">
      <c r="J296" s="3"/>
    </row>
    <row r="297" spans="10:10" x14ac:dyDescent="0.3">
      <c r="J297" s="3"/>
    </row>
    <row r="298" spans="10:10" x14ac:dyDescent="0.3">
      <c r="J298" s="3"/>
    </row>
    <row r="299" spans="10:10" x14ac:dyDescent="0.3">
      <c r="J299" s="3"/>
    </row>
    <row r="300" spans="10:10" x14ac:dyDescent="0.3">
      <c r="J300" s="3"/>
    </row>
    <row r="301" spans="10:10" x14ac:dyDescent="0.3">
      <c r="J301" s="3"/>
    </row>
    <row r="302" spans="10:10" x14ac:dyDescent="0.3">
      <c r="J302" s="3"/>
    </row>
    <row r="303" spans="10:10" x14ac:dyDescent="0.3">
      <c r="J303" s="3"/>
    </row>
    <row r="304" spans="10:10" x14ac:dyDescent="0.3">
      <c r="J304" s="3"/>
    </row>
    <row r="305" spans="10:10" x14ac:dyDescent="0.3">
      <c r="J305" s="3"/>
    </row>
    <row r="306" spans="10:10" x14ac:dyDescent="0.3">
      <c r="J306" s="3"/>
    </row>
    <row r="307" spans="10:10" x14ac:dyDescent="0.3">
      <c r="J307" s="3"/>
    </row>
    <row r="308" spans="10:10" x14ac:dyDescent="0.3">
      <c r="J308" s="3"/>
    </row>
    <row r="309" spans="10:10" x14ac:dyDescent="0.3">
      <c r="J309" s="3"/>
    </row>
    <row r="310" spans="10:10" x14ac:dyDescent="0.3">
      <c r="J310" s="3"/>
    </row>
    <row r="311" spans="10:10" x14ac:dyDescent="0.3">
      <c r="J311" s="3"/>
    </row>
    <row r="312" spans="10:10" x14ac:dyDescent="0.3">
      <c r="J312" s="3"/>
    </row>
    <row r="313" spans="10:10" x14ac:dyDescent="0.3">
      <c r="J313" s="3"/>
    </row>
    <row r="314" spans="10:10" x14ac:dyDescent="0.3">
      <c r="J314" s="3"/>
    </row>
    <row r="315" spans="10:10" x14ac:dyDescent="0.3">
      <c r="J315" s="3"/>
    </row>
    <row r="316" spans="10:10" x14ac:dyDescent="0.3">
      <c r="J316" s="3"/>
    </row>
    <row r="317" spans="10:10" x14ac:dyDescent="0.3">
      <c r="J317" s="3"/>
    </row>
    <row r="318" spans="10:10" x14ac:dyDescent="0.3">
      <c r="J318" s="3"/>
    </row>
    <row r="319" spans="10:10" x14ac:dyDescent="0.3">
      <c r="J319" s="3"/>
    </row>
    <row r="320" spans="10:10" x14ac:dyDescent="0.3">
      <c r="J320" s="3"/>
    </row>
    <row r="321" spans="10:10" x14ac:dyDescent="0.3">
      <c r="J321" s="3"/>
    </row>
    <row r="322" spans="10:10" x14ac:dyDescent="0.3">
      <c r="J322" s="3"/>
    </row>
    <row r="323" spans="10:10" x14ac:dyDescent="0.3">
      <c r="J323" s="3"/>
    </row>
    <row r="324" spans="10:10" x14ac:dyDescent="0.3">
      <c r="J324" s="3"/>
    </row>
    <row r="325" spans="10:10" x14ac:dyDescent="0.3">
      <c r="J325" s="3"/>
    </row>
    <row r="326" spans="10:10" x14ac:dyDescent="0.3">
      <c r="J326" s="3"/>
    </row>
    <row r="327" spans="10:10" x14ac:dyDescent="0.3">
      <c r="J327" s="3"/>
    </row>
    <row r="328" spans="10:10" x14ac:dyDescent="0.3">
      <c r="J328" s="3"/>
    </row>
    <row r="329" spans="10:10" x14ac:dyDescent="0.3">
      <c r="J329" s="3"/>
    </row>
    <row r="330" spans="10:10" x14ac:dyDescent="0.3">
      <c r="J330" s="3"/>
    </row>
    <row r="331" spans="10:10" x14ac:dyDescent="0.3">
      <c r="J331" s="3"/>
    </row>
    <row r="332" spans="10:10" x14ac:dyDescent="0.3">
      <c r="J332" s="3"/>
    </row>
    <row r="333" spans="10:10" x14ac:dyDescent="0.3">
      <c r="J333" s="3"/>
    </row>
    <row r="334" spans="10:10" x14ac:dyDescent="0.3">
      <c r="J334" s="3"/>
    </row>
    <row r="335" spans="10:10" x14ac:dyDescent="0.3">
      <c r="J335" s="3"/>
    </row>
    <row r="336" spans="10:10" x14ac:dyDescent="0.3">
      <c r="J336" s="3"/>
    </row>
    <row r="337" spans="10:10" x14ac:dyDescent="0.3">
      <c r="J337" s="3"/>
    </row>
    <row r="338" spans="10:10" x14ac:dyDescent="0.3">
      <c r="J338" s="3"/>
    </row>
    <row r="339" spans="10:10" x14ac:dyDescent="0.3">
      <c r="J339" s="3"/>
    </row>
    <row r="340" spans="10:10" x14ac:dyDescent="0.3">
      <c r="J340" s="3"/>
    </row>
    <row r="341" spans="10:10" x14ac:dyDescent="0.3">
      <c r="J341" s="3"/>
    </row>
    <row r="342" spans="10:10" x14ac:dyDescent="0.3">
      <c r="J342" s="3"/>
    </row>
    <row r="343" spans="10:10" x14ac:dyDescent="0.3">
      <c r="J343" s="3"/>
    </row>
    <row r="344" spans="10:10" x14ac:dyDescent="0.3">
      <c r="J344" s="3"/>
    </row>
    <row r="345" spans="10:10" x14ac:dyDescent="0.3">
      <c r="J345" s="3"/>
    </row>
    <row r="346" spans="10:10" x14ac:dyDescent="0.3">
      <c r="J346" s="3"/>
    </row>
    <row r="347" spans="10:10" x14ac:dyDescent="0.3">
      <c r="J347" s="3"/>
    </row>
    <row r="348" spans="10:10" x14ac:dyDescent="0.3">
      <c r="J348" s="3"/>
    </row>
    <row r="349" spans="10:10" x14ac:dyDescent="0.3">
      <c r="J349" s="3"/>
    </row>
    <row r="350" spans="10:10" x14ac:dyDescent="0.3">
      <c r="J350" s="3"/>
    </row>
    <row r="351" spans="10:10" x14ac:dyDescent="0.3">
      <c r="J351" s="3"/>
    </row>
    <row r="352" spans="10:10" x14ac:dyDescent="0.3">
      <c r="J352" s="3"/>
    </row>
    <row r="353" spans="10:10" x14ac:dyDescent="0.3">
      <c r="J353" s="3"/>
    </row>
    <row r="354" spans="10:10" x14ac:dyDescent="0.3">
      <c r="J354" s="3"/>
    </row>
    <row r="355" spans="10:10" x14ac:dyDescent="0.3">
      <c r="J355" s="3"/>
    </row>
    <row r="356" spans="10:10" x14ac:dyDescent="0.3">
      <c r="J356" s="3"/>
    </row>
    <row r="357" spans="10:10" x14ac:dyDescent="0.3">
      <c r="J357" s="3"/>
    </row>
    <row r="358" spans="10:10" x14ac:dyDescent="0.3">
      <c r="J358" s="3"/>
    </row>
    <row r="359" spans="10:10" x14ac:dyDescent="0.3">
      <c r="J359" s="3"/>
    </row>
    <row r="360" spans="10:10" x14ac:dyDescent="0.3">
      <c r="J360" s="3"/>
    </row>
    <row r="361" spans="10:10" x14ac:dyDescent="0.3">
      <c r="J361" s="3"/>
    </row>
    <row r="362" spans="10:10" x14ac:dyDescent="0.3">
      <c r="J362" s="3"/>
    </row>
    <row r="363" spans="10:10" x14ac:dyDescent="0.3">
      <c r="J363" s="3"/>
    </row>
    <row r="364" spans="10:10" x14ac:dyDescent="0.3">
      <c r="J364" s="3"/>
    </row>
    <row r="365" spans="10:10" x14ac:dyDescent="0.3">
      <c r="J365" s="3"/>
    </row>
    <row r="366" spans="10:10" x14ac:dyDescent="0.3">
      <c r="J366" s="3"/>
    </row>
    <row r="367" spans="10:10" x14ac:dyDescent="0.3">
      <c r="J367" s="3"/>
    </row>
    <row r="368" spans="10:10" x14ac:dyDescent="0.3">
      <c r="J368" s="3"/>
    </row>
    <row r="369" spans="10:10" x14ac:dyDescent="0.3">
      <c r="J369" s="3"/>
    </row>
    <row r="370" spans="10:10" x14ac:dyDescent="0.3">
      <c r="J370" s="3"/>
    </row>
    <row r="371" spans="10:10" x14ac:dyDescent="0.3">
      <c r="J371" s="3"/>
    </row>
    <row r="372" spans="10:10" x14ac:dyDescent="0.3">
      <c r="J372" s="3"/>
    </row>
    <row r="373" spans="10:10" x14ac:dyDescent="0.3">
      <c r="J373" s="3"/>
    </row>
    <row r="374" spans="10:10" x14ac:dyDescent="0.3">
      <c r="J374" s="3"/>
    </row>
    <row r="375" spans="10:10" x14ac:dyDescent="0.3">
      <c r="J375" s="3"/>
    </row>
    <row r="376" spans="10:10" x14ac:dyDescent="0.3">
      <c r="J376" s="3"/>
    </row>
    <row r="377" spans="10:10" x14ac:dyDescent="0.3">
      <c r="J377" s="3"/>
    </row>
    <row r="378" spans="10:10" x14ac:dyDescent="0.3">
      <c r="J378" s="3"/>
    </row>
    <row r="379" spans="10:10" x14ac:dyDescent="0.3">
      <c r="J379" s="3"/>
    </row>
    <row r="380" spans="10:10" x14ac:dyDescent="0.3">
      <c r="J380" s="3"/>
    </row>
    <row r="381" spans="10:10" x14ac:dyDescent="0.3">
      <c r="J381" s="3"/>
    </row>
    <row r="382" spans="10:10" x14ac:dyDescent="0.3">
      <c r="J382" s="3"/>
    </row>
    <row r="383" spans="10:10" x14ac:dyDescent="0.3">
      <c r="J383" s="3"/>
    </row>
    <row r="384" spans="10:10" x14ac:dyDescent="0.3">
      <c r="J384" s="3"/>
    </row>
    <row r="385" spans="10:10" x14ac:dyDescent="0.3">
      <c r="J385" s="3"/>
    </row>
    <row r="386" spans="10:10" x14ac:dyDescent="0.3">
      <c r="J386" s="3"/>
    </row>
    <row r="387" spans="10:10" x14ac:dyDescent="0.3">
      <c r="J387" s="3"/>
    </row>
    <row r="388" spans="10:10" x14ac:dyDescent="0.3">
      <c r="J388" s="3"/>
    </row>
    <row r="389" spans="10:10" x14ac:dyDescent="0.3">
      <c r="J389" s="3"/>
    </row>
    <row r="390" spans="10:10" x14ac:dyDescent="0.3">
      <c r="J390" s="3"/>
    </row>
    <row r="391" spans="10:10" x14ac:dyDescent="0.3">
      <c r="J391" s="3"/>
    </row>
    <row r="392" spans="10:10" x14ac:dyDescent="0.3">
      <c r="J392" s="3"/>
    </row>
    <row r="393" spans="10:10" x14ac:dyDescent="0.3">
      <c r="J393" s="3"/>
    </row>
    <row r="394" spans="10:10" x14ac:dyDescent="0.3">
      <c r="J394" s="3"/>
    </row>
    <row r="395" spans="10:10" x14ac:dyDescent="0.3">
      <c r="J395" s="3"/>
    </row>
    <row r="396" spans="10:10" x14ac:dyDescent="0.3">
      <c r="J396" s="3"/>
    </row>
    <row r="397" spans="10:10" x14ac:dyDescent="0.3">
      <c r="J397" s="3"/>
    </row>
    <row r="398" spans="10:10" x14ac:dyDescent="0.3">
      <c r="J398" s="3"/>
    </row>
    <row r="399" spans="10:10" x14ac:dyDescent="0.3">
      <c r="J399" s="3"/>
    </row>
    <row r="400" spans="10:10" x14ac:dyDescent="0.3">
      <c r="J400" s="3"/>
    </row>
    <row r="401" spans="10:10" x14ac:dyDescent="0.3">
      <c r="J401" s="3"/>
    </row>
    <row r="402" spans="10:10" x14ac:dyDescent="0.3">
      <c r="J402" s="3"/>
    </row>
    <row r="403" spans="10:10" x14ac:dyDescent="0.3">
      <c r="J403" s="3"/>
    </row>
    <row r="404" spans="10:10" x14ac:dyDescent="0.3">
      <c r="J404" s="3"/>
    </row>
    <row r="405" spans="10:10" x14ac:dyDescent="0.3">
      <c r="J405" s="3"/>
    </row>
    <row r="406" spans="10:10" x14ac:dyDescent="0.3">
      <c r="J406" s="3"/>
    </row>
    <row r="407" spans="10:10" x14ac:dyDescent="0.3">
      <c r="J407" s="3"/>
    </row>
    <row r="408" spans="10:10" x14ac:dyDescent="0.3">
      <c r="J408" s="3"/>
    </row>
    <row r="409" spans="10:10" x14ac:dyDescent="0.3">
      <c r="J409" s="3"/>
    </row>
    <row r="410" spans="10:10" x14ac:dyDescent="0.3">
      <c r="J410" s="3"/>
    </row>
    <row r="411" spans="10:10" x14ac:dyDescent="0.3">
      <c r="J411" s="3"/>
    </row>
    <row r="412" spans="10:10" x14ac:dyDescent="0.3">
      <c r="J412" s="3"/>
    </row>
    <row r="413" spans="10:10" x14ac:dyDescent="0.3">
      <c r="J413" s="3"/>
    </row>
    <row r="414" spans="10:10" x14ac:dyDescent="0.3">
      <c r="J414" s="3"/>
    </row>
    <row r="415" spans="10:10" x14ac:dyDescent="0.3">
      <c r="J415" s="3"/>
    </row>
    <row r="416" spans="10:10" x14ac:dyDescent="0.3">
      <c r="J416" s="3"/>
    </row>
    <row r="417" spans="10:10" x14ac:dyDescent="0.3">
      <c r="J417" s="3"/>
    </row>
    <row r="418" spans="10:10" x14ac:dyDescent="0.3">
      <c r="J418" s="3"/>
    </row>
    <row r="419" spans="10:10" x14ac:dyDescent="0.3">
      <c r="J419" s="3"/>
    </row>
    <row r="420" spans="10:10" x14ac:dyDescent="0.3">
      <c r="J420" s="3"/>
    </row>
    <row r="421" spans="10:10" x14ac:dyDescent="0.3">
      <c r="J421" s="3"/>
    </row>
    <row r="422" spans="10:10" x14ac:dyDescent="0.3">
      <c r="J422" s="3"/>
    </row>
    <row r="423" spans="10:10" x14ac:dyDescent="0.3">
      <c r="J423" s="3"/>
    </row>
    <row r="424" spans="10:10" x14ac:dyDescent="0.3">
      <c r="J424" s="3"/>
    </row>
    <row r="425" spans="10:10" x14ac:dyDescent="0.3">
      <c r="J425" s="3"/>
    </row>
    <row r="426" spans="10:10" x14ac:dyDescent="0.3">
      <c r="J426" s="3"/>
    </row>
    <row r="427" spans="10:10" x14ac:dyDescent="0.3">
      <c r="J427" s="3"/>
    </row>
    <row r="428" spans="10:10" x14ac:dyDescent="0.3">
      <c r="J428" s="3"/>
    </row>
    <row r="429" spans="10:10" x14ac:dyDescent="0.3">
      <c r="J429" s="3"/>
    </row>
    <row r="430" spans="10:10" x14ac:dyDescent="0.3">
      <c r="J430" s="3"/>
    </row>
    <row r="431" spans="10:10" x14ac:dyDescent="0.3">
      <c r="J431" s="3"/>
    </row>
    <row r="432" spans="10:10" x14ac:dyDescent="0.3">
      <c r="J432" s="3"/>
    </row>
    <row r="433" spans="10:10" x14ac:dyDescent="0.3">
      <c r="J433" s="3"/>
    </row>
    <row r="434" spans="10:10" x14ac:dyDescent="0.3">
      <c r="J434" s="3"/>
    </row>
    <row r="435" spans="10:10" x14ac:dyDescent="0.3">
      <c r="J435" s="3"/>
    </row>
    <row r="436" spans="10:10" x14ac:dyDescent="0.3">
      <c r="J436" s="3"/>
    </row>
    <row r="437" spans="10:10" x14ac:dyDescent="0.3">
      <c r="J437" s="3"/>
    </row>
    <row r="438" spans="10:10" x14ac:dyDescent="0.3">
      <c r="J438" s="3"/>
    </row>
    <row r="439" spans="10:10" x14ac:dyDescent="0.3">
      <c r="J439" s="3"/>
    </row>
    <row r="440" spans="10:10" x14ac:dyDescent="0.3">
      <c r="J440" s="3"/>
    </row>
    <row r="441" spans="10:10" x14ac:dyDescent="0.3">
      <c r="J441" s="3"/>
    </row>
    <row r="442" spans="10:10" x14ac:dyDescent="0.3">
      <c r="J442" s="3"/>
    </row>
    <row r="443" spans="10:10" x14ac:dyDescent="0.3">
      <c r="J443" s="3"/>
    </row>
    <row r="444" spans="10:10" x14ac:dyDescent="0.3">
      <c r="J444" s="3"/>
    </row>
    <row r="445" spans="10:10" x14ac:dyDescent="0.3">
      <c r="J445" s="3"/>
    </row>
    <row r="446" spans="10:10" x14ac:dyDescent="0.3">
      <c r="J446" s="3"/>
    </row>
    <row r="447" spans="10:10" x14ac:dyDescent="0.3">
      <c r="J447" s="3"/>
    </row>
    <row r="448" spans="10:10" x14ac:dyDescent="0.3">
      <c r="J448" s="3"/>
    </row>
    <row r="449" spans="10:10" x14ac:dyDescent="0.3">
      <c r="J449" s="3"/>
    </row>
    <row r="450" spans="10:10" x14ac:dyDescent="0.3">
      <c r="J450" s="3"/>
    </row>
    <row r="451" spans="10:10" x14ac:dyDescent="0.3">
      <c r="J451" s="3"/>
    </row>
    <row r="452" spans="10:10" x14ac:dyDescent="0.3">
      <c r="J452" s="3"/>
    </row>
    <row r="453" spans="10:10" x14ac:dyDescent="0.3">
      <c r="J453" s="3"/>
    </row>
    <row r="454" spans="10:10" x14ac:dyDescent="0.3">
      <c r="J454" s="3"/>
    </row>
    <row r="455" spans="10:10" x14ac:dyDescent="0.3">
      <c r="J455" s="3"/>
    </row>
    <row r="456" spans="10:10" x14ac:dyDescent="0.3">
      <c r="J456" s="3"/>
    </row>
    <row r="457" spans="10:10" x14ac:dyDescent="0.3">
      <c r="J457" s="3"/>
    </row>
    <row r="458" spans="10:10" x14ac:dyDescent="0.3">
      <c r="J458" s="3"/>
    </row>
    <row r="459" spans="10:10" x14ac:dyDescent="0.3">
      <c r="J459" s="3"/>
    </row>
    <row r="460" spans="10:10" x14ac:dyDescent="0.3">
      <c r="J460" s="3"/>
    </row>
    <row r="461" spans="10:10" x14ac:dyDescent="0.3">
      <c r="J461" s="3"/>
    </row>
    <row r="462" spans="10:10" x14ac:dyDescent="0.3">
      <c r="J462" s="3"/>
    </row>
    <row r="463" spans="10:10" x14ac:dyDescent="0.3">
      <c r="J463" s="3"/>
    </row>
    <row r="464" spans="10:10" x14ac:dyDescent="0.3">
      <c r="J464" s="3"/>
    </row>
    <row r="465" spans="10:10" x14ac:dyDescent="0.3">
      <c r="J465" s="3"/>
    </row>
    <row r="466" spans="10:10" x14ac:dyDescent="0.3">
      <c r="J466" s="3"/>
    </row>
    <row r="467" spans="10:10" x14ac:dyDescent="0.3">
      <c r="J467" s="3"/>
    </row>
    <row r="468" spans="10:10" x14ac:dyDescent="0.3">
      <c r="J468" s="3"/>
    </row>
    <row r="469" spans="10:10" x14ac:dyDescent="0.3">
      <c r="J469" s="3"/>
    </row>
    <row r="470" spans="10:10" x14ac:dyDescent="0.3">
      <c r="J470" s="3"/>
    </row>
    <row r="471" spans="10:10" x14ac:dyDescent="0.3">
      <c r="J471" s="3"/>
    </row>
    <row r="472" spans="10:10" x14ac:dyDescent="0.3">
      <c r="J472" s="3"/>
    </row>
    <row r="473" spans="10:10" x14ac:dyDescent="0.3">
      <c r="J473" s="3"/>
    </row>
    <row r="474" spans="10:10" x14ac:dyDescent="0.3">
      <c r="J474" s="3"/>
    </row>
    <row r="475" spans="10:10" x14ac:dyDescent="0.3">
      <c r="J475" s="3"/>
    </row>
    <row r="476" spans="10:10" x14ac:dyDescent="0.3">
      <c r="J476" s="3"/>
    </row>
    <row r="477" spans="10:10" x14ac:dyDescent="0.3">
      <c r="J477" s="3"/>
    </row>
    <row r="478" spans="10:10" x14ac:dyDescent="0.3">
      <c r="J478" s="3"/>
    </row>
    <row r="479" spans="10:10" x14ac:dyDescent="0.3">
      <c r="J479" s="3"/>
    </row>
    <row r="480" spans="10:10" x14ac:dyDescent="0.3">
      <c r="J480" s="3"/>
    </row>
    <row r="481" spans="10:10" x14ac:dyDescent="0.3">
      <c r="J481" s="3"/>
    </row>
    <row r="482" spans="10:10" x14ac:dyDescent="0.3">
      <c r="J482" s="3"/>
    </row>
    <row r="483" spans="10:10" x14ac:dyDescent="0.3">
      <c r="J483" s="3"/>
    </row>
    <row r="484" spans="10:10" x14ac:dyDescent="0.3">
      <c r="J484" s="3"/>
    </row>
    <row r="485" spans="10:10" x14ac:dyDescent="0.3">
      <c r="J485" s="3"/>
    </row>
    <row r="486" spans="10:10" x14ac:dyDescent="0.3">
      <c r="J486" s="3"/>
    </row>
    <row r="487" spans="10:10" x14ac:dyDescent="0.3">
      <c r="J487" s="3"/>
    </row>
    <row r="488" spans="10:10" x14ac:dyDescent="0.3">
      <c r="J488" s="3"/>
    </row>
    <row r="489" spans="10:10" x14ac:dyDescent="0.3">
      <c r="J489" s="3"/>
    </row>
    <row r="490" spans="10:10" x14ac:dyDescent="0.3">
      <c r="J490" s="3"/>
    </row>
    <row r="491" spans="10:10" x14ac:dyDescent="0.3">
      <c r="J491" s="3"/>
    </row>
    <row r="492" spans="10:10" x14ac:dyDescent="0.3">
      <c r="J492" s="3"/>
    </row>
    <row r="493" spans="10:10" x14ac:dyDescent="0.3">
      <c r="J493" s="3"/>
    </row>
    <row r="494" spans="10:10" x14ac:dyDescent="0.3">
      <c r="J494" s="3"/>
    </row>
    <row r="495" spans="10:10" x14ac:dyDescent="0.3">
      <c r="J495" s="3"/>
    </row>
    <row r="496" spans="10:10" x14ac:dyDescent="0.3">
      <c r="J496" s="3"/>
    </row>
    <row r="497" spans="10:10" x14ac:dyDescent="0.3">
      <c r="J497" s="3"/>
    </row>
    <row r="498" spans="10:10" x14ac:dyDescent="0.3">
      <c r="J498" s="3"/>
    </row>
    <row r="499" spans="10:10" x14ac:dyDescent="0.3">
      <c r="J499" s="3"/>
    </row>
    <row r="500" spans="10:10" x14ac:dyDescent="0.3">
      <c r="J500" s="3"/>
    </row>
    <row r="501" spans="10:10" x14ac:dyDescent="0.3">
      <c r="J501" s="3"/>
    </row>
    <row r="502" spans="10:10" x14ac:dyDescent="0.3">
      <c r="J502" s="3"/>
    </row>
    <row r="503" spans="10:10" x14ac:dyDescent="0.3">
      <c r="J503" s="3"/>
    </row>
    <row r="504" spans="10:10" x14ac:dyDescent="0.3">
      <c r="J504" s="3"/>
    </row>
    <row r="505" spans="10:10" x14ac:dyDescent="0.3">
      <c r="J505" s="3"/>
    </row>
    <row r="506" spans="10:10" x14ac:dyDescent="0.3">
      <c r="J506" s="3"/>
    </row>
    <row r="507" spans="10:10" x14ac:dyDescent="0.3">
      <c r="J507" s="3"/>
    </row>
    <row r="508" spans="10:10" x14ac:dyDescent="0.3">
      <c r="J508" s="3"/>
    </row>
    <row r="509" spans="10:10" x14ac:dyDescent="0.3">
      <c r="J509" s="3"/>
    </row>
    <row r="510" spans="10:10" x14ac:dyDescent="0.3">
      <c r="J510" s="3"/>
    </row>
    <row r="511" spans="10:10" x14ac:dyDescent="0.3">
      <c r="J511" s="3"/>
    </row>
    <row r="512" spans="10:10" x14ac:dyDescent="0.3">
      <c r="J512" s="3"/>
    </row>
    <row r="513" spans="10:10" x14ac:dyDescent="0.3">
      <c r="J513" s="3"/>
    </row>
    <row r="514" spans="10:10" x14ac:dyDescent="0.3">
      <c r="J514" s="3"/>
    </row>
    <row r="515" spans="10:10" x14ac:dyDescent="0.3">
      <c r="J515" s="3"/>
    </row>
    <row r="516" spans="10:10" x14ac:dyDescent="0.3">
      <c r="J516" s="3"/>
    </row>
    <row r="517" spans="10:10" x14ac:dyDescent="0.3">
      <c r="J517" s="3"/>
    </row>
    <row r="518" spans="10:10" x14ac:dyDescent="0.3">
      <c r="J518" s="3"/>
    </row>
    <row r="519" spans="10:10" x14ac:dyDescent="0.3">
      <c r="J519" s="3"/>
    </row>
    <row r="520" spans="10:10" x14ac:dyDescent="0.3">
      <c r="J520" s="3"/>
    </row>
    <row r="521" spans="10:10" x14ac:dyDescent="0.3">
      <c r="J521" s="3"/>
    </row>
    <row r="522" spans="10:10" x14ac:dyDescent="0.3">
      <c r="J522" s="3"/>
    </row>
    <row r="523" spans="10:10" x14ac:dyDescent="0.3">
      <c r="J523" s="3"/>
    </row>
    <row r="524" spans="10:10" x14ac:dyDescent="0.3">
      <c r="J524" s="3"/>
    </row>
    <row r="525" spans="10:10" x14ac:dyDescent="0.3">
      <c r="J525" s="3"/>
    </row>
    <row r="526" spans="10:10" x14ac:dyDescent="0.3">
      <c r="J526" s="3"/>
    </row>
    <row r="527" spans="10:10" x14ac:dyDescent="0.3">
      <c r="J527" s="3"/>
    </row>
    <row r="528" spans="10:10" x14ac:dyDescent="0.3">
      <c r="J528" s="3"/>
    </row>
    <row r="529" spans="10:10" x14ac:dyDescent="0.3">
      <c r="J529" s="3"/>
    </row>
    <row r="530" spans="10:10" x14ac:dyDescent="0.3">
      <c r="J530" s="3"/>
    </row>
    <row r="531" spans="10:10" x14ac:dyDescent="0.3">
      <c r="J531" s="3"/>
    </row>
    <row r="532" spans="10:10" x14ac:dyDescent="0.3">
      <c r="J532" s="3"/>
    </row>
    <row r="533" spans="10:10" x14ac:dyDescent="0.3">
      <c r="J533" s="3"/>
    </row>
    <row r="534" spans="10:10" x14ac:dyDescent="0.3">
      <c r="J534" s="3"/>
    </row>
    <row r="535" spans="10:10" x14ac:dyDescent="0.3">
      <c r="J535" s="3"/>
    </row>
    <row r="536" spans="10:10" x14ac:dyDescent="0.3">
      <c r="J536" s="3"/>
    </row>
    <row r="537" spans="10:10" x14ac:dyDescent="0.3">
      <c r="J537" s="3"/>
    </row>
    <row r="538" spans="10:10" x14ac:dyDescent="0.3">
      <c r="J538" s="3"/>
    </row>
    <row r="539" spans="10:10" x14ac:dyDescent="0.3">
      <c r="J539" s="3"/>
    </row>
    <row r="540" spans="10:10" x14ac:dyDescent="0.3">
      <c r="J540" s="3"/>
    </row>
    <row r="541" spans="10:10" x14ac:dyDescent="0.3">
      <c r="J541" s="3"/>
    </row>
    <row r="542" spans="10:10" x14ac:dyDescent="0.3">
      <c r="J542" s="3"/>
    </row>
    <row r="543" spans="10:10" x14ac:dyDescent="0.3">
      <c r="J543" s="3"/>
    </row>
    <row r="544" spans="10:10" x14ac:dyDescent="0.3">
      <c r="J544" s="3"/>
    </row>
    <row r="545" spans="10:10" x14ac:dyDescent="0.3">
      <c r="J545" s="3"/>
    </row>
    <row r="546" spans="10:10" x14ac:dyDescent="0.3">
      <c r="J546" s="3"/>
    </row>
    <row r="547" spans="10:10" x14ac:dyDescent="0.3">
      <c r="J547" s="3"/>
    </row>
    <row r="548" spans="10:10" x14ac:dyDescent="0.3">
      <c r="J548" s="3"/>
    </row>
    <row r="549" spans="10:10" x14ac:dyDescent="0.3">
      <c r="J549" s="3"/>
    </row>
    <row r="550" spans="10:10" x14ac:dyDescent="0.3">
      <c r="J550" s="3"/>
    </row>
    <row r="551" spans="10:10" x14ac:dyDescent="0.3">
      <c r="J551" s="3"/>
    </row>
    <row r="552" spans="10:10" x14ac:dyDescent="0.3">
      <c r="J552" s="3"/>
    </row>
    <row r="553" spans="10:10" x14ac:dyDescent="0.3">
      <c r="J553" s="3"/>
    </row>
    <row r="554" spans="10:10" x14ac:dyDescent="0.3">
      <c r="J554" s="3"/>
    </row>
    <row r="555" spans="10:10" x14ac:dyDescent="0.3">
      <c r="J555" s="3"/>
    </row>
    <row r="556" spans="10:10" x14ac:dyDescent="0.3">
      <c r="J556" s="3"/>
    </row>
    <row r="557" spans="10:10" x14ac:dyDescent="0.3">
      <c r="J557" s="3"/>
    </row>
    <row r="558" spans="10:10" x14ac:dyDescent="0.3">
      <c r="J558" s="3"/>
    </row>
    <row r="559" spans="10:10" x14ac:dyDescent="0.3">
      <c r="J559" s="3"/>
    </row>
    <row r="560" spans="10:10" x14ac:dyDescent="0.3">
      <c r="J560" s="3"/>
    </row>
    <row r="561" spans="10:10" x14ac:dyDescent="0.3">
      <c r="J561" s="3"/>
    </row>
    <row r="562" spans="10:10" x14ac:dyDescent="0.3">
      <c r="J562" s="3"/>
    </row>
    <row r="563" spans="10:10" x14ac:dyDescent="0.3">
      <c r="J563" s="3"/>
    </row>
    <row r="564" spans="10:10" x14ac:dyDescent="0.3">
      <c r="J564" s="3"/>
    </row>
    <row r="565" spans="10:10" x14ac:dyDescent="0.3">
      <c r="J565" s="3"/>
    </row>
    <row r="566" spans="10:10" x14ac:dyDescent="0.3">
      <c r="J566" s="3"/>
    </row>
    <row r="567" spans="10:10" x14ac:dyDescent="0.3">
      <c r="J567" s="3"/>
    </row>
    <row r="568" spans="10:10" x14ac:dyDescent="0.3">
      <c r="J568" s="3"/>
    </row>
    <row r="569" spans="10:10" x14ac:dyDescent="0.3">
      <c r="J569" s="3"/>
    </row>
    <row r="570" spans="10:10" x14ac:dyDescent="0.3">
      <c r="J570" s="3"/>
    </row>
    <row r="571" spans="10:10" x14ac:dyDescent="0.3">
      <c r="J571" s="3"/>
    </row>
    <row r="572" spans="10:10" x14ac:dyDescent="0.3">
      <c r="J572" s="3"/>
    </row>
    <row r="573" spans="10:10" x14ac:dyDescent="0.3">
      <c r="J573" s="3"/>
    </row>
    <row r="574" spans="10:10" x14ac:dyDescent="0.3">
      <c r="J574" s="3"/>
    </row>
    <row r="575" spans="10:10" x14ac:dyDescent="0.3">
      <c r="J575" s="3"/>
    </row>
    <row r="576" spans="10:10" x14ac:dyDescent="0.3">
      <c r="J576" s="3"/>
    </row>
    <row r="577" spans="10:10" x14ac:dyDescent="0.3">
      <c r="J577" s="3"/>
    </row>
    <row r="578" spans="10:10" x14ac:dyDescent="0.3">
      <c r="J578" s="3"/>
    </row>
    <row r="579" spans="10:10" x14ac:dyDescent="0.3">
      <c r="J579" s="3"/>
    </row>
    <row r="580" spans="10:10" x14ac:dyDescent="0.3">
      <c r="J580" s="3"/>
    </row>
    <row r="581" spans="10:10" x14ac:dyDescent="0.3">
      <c r="J581" s="3"/>
    </row>
    <row r="582" spans="10:10" x14ac:dyDescent="0.3">
      <c r="J582" s="3"/>
    </row>
    <row r="583" spans="10:10" x14ac:dyDescent="0.3">
      <c r="J583" s="3"/>
    </row>
    <row r="584" spans="10:10" x14ac:dyDescent="0.3">
      <c r="J584" s="3"/>
    </row>
    <row r="585" spans="10:10" x14ac:dyDescent="0.3">
      <c r="J585" s="3"/>
    </row>
    <row r="586" spans="10:10" x14ac:dyDescent="0.3">
      <c r="J586" s="3"/>
    </row>
    <row r="587" spans="10:10" x14ac:dyDescent="0.3">
      <c r="J587" s="3"/>
    </row>
    <row r="588" spans="10:10" x14ac:dyDescent="0.3">
      <c r="J588" s="3"/>
    </row>
    <row r="589" spans="10:10" x14ac:dyDescent="0.3">
      <c r="J589" s="3"/>
    </row>
    <row r="590" spans="10:10" x14ac:dyDescent="0.3">
      <c r="J590" s="3"/>
    </row>
    <row r="591" spans="10:10" x14ac:dyDescent="0.3">
      <c r="J591" s="3"/>
    </row>
    <row r="592" spans="10:10" x14ac:dyDescent="0.3">
      <c r="J592" s="3"/>
    </row>
    <row r="593" spans="10:10" x14ac:dyDescent="0.3">
      <c r="J593" s="3"/>
    </row>
    <row r="594" spans="10:10" x14ac:dyDescent="0.3">
      <c r="J594" s="3"/>
    </row>
    <row r="595" spans="10:10" x14ac:dyDescent="0.3">
      <c r="J595" s="3"/>
    </row>
    <row r="596" spans="10:10" x14ac:dyDescent="0.3">
      <c r="J596" s="3"/>
    </row>
    <row r="597" spans="10:10" x14ac:dyDescent="0.3">
      <c r="J597" s="3"/>
    </row>
    <row r="598" spans="10:10" x14ac:dyDescent="0.3">
      <c r="J598" s="3"/>
    </row>
    <row r="599" spans="10:10" x14ac:dyDescent="0.3">
      <c r="J599" s="3"/>
    </row>
    <row r="600" spans="10:10" x14ac:dyDescent="0.3">
      <c r="J600" s="3"/>
    </row>
    <row r="601" spans="10:10" x14ac:dyDescent="0.3">
      <c r="J601" s="3"/>
    </row>
    <row r="602" spans="10:10" x14ac:dyDescent="0.3">
      <c r="J602" s="3"/>
    </row>
    <row r="603" spans="10:10" x14ac:dyDescent="0.3">
      <c r="J603" s="3"/>
    </row>
    <row r="604" spans="10:10" x14ac:dyDescent="0.3">
      <c r="J604" s="3"/>
    </row>
    <row r="605" spans="10:10" x14ac:dyDescent="0.3">
      <c r="J605" s="3"/>
    </row>
    <row r="606" spans="10:10" x14ac:dyDescent="0.3">
      <c r="J606" s="3"/>
    </row>
    <row r="607" spans="10:10" x14ac:dyDescent="0.3">
      <c r="J607" s="3"/>
    </row>
    <row r="608" spans="10:10" x14ac:dyDescent="0.3">
      <c r="J608" s="3"/>
    </row>
    <row r="609" spans="10:10" x14ac:dyDescent="0.3">
      <c r="J609" s="3"/>
    </row>
    <row r="610" spans="10:10" x14ac:dyDescent="0.3">
      <c r="J610" s="3"/>
    </row>
    <row r="611" spans="10:10" x14ac:dyDescent="0.3">
      <c r="J611" s="3"/>
    </row>
    <row r="612" spans="10:10" x14ac:dyDescent="0.3">
      <c r="J612" s="3"/>
    </row>
    <row r="613" spans="10:10" x14ac:dyDescent="0.3">
      <c r="J613" s="3"/>
    </row>
    <row r="614" spans="10:10" x14ac:dyDescent="0.3">
      <c r="J614" s="3"/>
    </row>
    <row r="615" spans="10:10" x14ac:dyDescent="0.3">
      <c r="J615" s="3"/>
    </row>
    <row r="616" spans="10:10" x14ac:dyDescent="0.3">
      <c r="J616" s="3"/>
    </row>
    <row r="617" spans="10:10" x14ac:dyDescent="0.3">
      <c r="J617" s="3"/>
    </row>
    <row r="618" spans="10:10" x14ac:dyDescent="0.3">
      <c r="J618" s="3"/>
    </row>
    <row r="619" spans="10:10" x14ac:dyDescent="0.3">
      <c r="J619" s="3"/>
    </row>
    <row r="620" spans="10:10" x14ac:dyDescent="0.3">
      <c r="J620" s="3"/>
    </row>
    <row r="621" spans="10:10" x14ac:dyDescent="0.3">
      <c r="J621" s="3"/>
    </row>
    <row r="622" spans="10:10" x14ac:dyDescent="0.3">
      <c r="J622" s="3"/>
    </row>
    <row r="623" spans="10:10" x14ac:dyDescent="0.3">
      <c r="J623" s="3"/>
    </row>
    <row r="624" spans="10:10" x14ac:dyDescent="0.3">
      <c r="J624" s="3"/>
    </row>
    <row r="625" spans="10:10" x14ac:dyDescent="0.3">
      <c r="J625" s="3"/>
    </row>
    <row r="626" spans="10:10" x14ac:dyDescent="0.3">
      <c r="J626" s="3"/>
    </row>
    <row r="627" spans="10:10" x14ac:dyDescent="0.3">
      <c r="J627" s="3"/>
    </row>
    <row r="628" spans="10:10" x14ac:dyDescent="0.3">
      <c r="J628" s="3"/>
    </row>
    <row r="629" spans="10:10" x14ac:dyDescent="0.3">
      <c r="J629" s="3"/>
    </row>
    <row r="630" spans="10:10" x14ac:dyDescent="0.3">
      <c r="J630" s="3"/>
    </row>
    <row r="631" spans="10:10" x14ac:dyDescent="0.3">
      <c r="J631" s="3"/>
    </row>
    <row r="632" spans="10:10" x14ac:dyDescent="0.3">
      <c r="J632" s="3"/>
    </row>
    <row r="633" spans="10:10" x14ac:dyDescent="0.3">
      <c r="J633" s="3"/>
    </row>
    <row r="634" spans="10:10" x14ac:dyDescent="0.3">
      <c r="J634" s="3"/>
    </row>
    <row r="635" spans="10:10" x14ac:dyDescent="0.3">
      <c r="J635" s="3"/>
    </row>
    <row r="636" spans="10:10" x14ac:dyDescent="0.3">
      <c r="J636" s="3"/>
    </row>
    <row r="637" spans="10:10" x14ac:dyDescent="0.3">
      <c r="J637" s="3"/>
    </row>
    <row r="638" spans="10:10" x14ac:dyDescent="0.3">
      <c r="J638" s="3"/>
    </row>
    <row r="639" spans="10:10" x14ac:dyDescent="0.3">
      <c r="J639" s="3"/>
    </row>
    <row r="640" spans="10:10" x14ac:dyDescent="0.3">
      <c r="J640" s="3"/>
    </row>
    <row r="641" spans="10:10" x14ac:dyDescent="0.3">
      <c r="J641" s="3"/>
    </row>
    <row r="642" spans="10:10" x14ac:dyDescent="0.3">
      <c r="J642" s="3"/>
    </row>
    <row r="643" spans="10:10" x14ac:dyDescent="0.3">
      <c r="J643" s="3"/>
    </row>
    <row r="644" spans="10:10" x14ac:dyDescent="0.3">
      <c r="J644" s="3"/>
    </row>
    <row r="645" spans="10:10" x14ac:dyDescent="0.3">
      <c r="J645" s="3"/>
    </row>
    <row r="646" spans="10:10" x14ac:dyDescent="0.3">
      <c r="J646" s="3"/>
    </row>
    <row r="647" spans="10:10" x14ac:dyDescent="0.3">
      <c r="J647" s="3"/>
    </row>
    <row r="648" spans="10:10" x14ac:dyDescent="0.3">
      <c r="J648" s="3"/>
    </row>
    <row r="649" spans="10:10" x14ac:dyDescent="0.3">
      <c r="J649" s="3"/>
    </row>
    <row r="650" spans="10:10" x14ac:dyDescent="0.3">
      <c r="J650" s="3"/>
    </row>
    <row r="651" spans="10:10" x14ac:dyDescent="0.3">
      <c r="J651" s="3"/>
    </row>
    <row r="652" spans="10:10" x14ac:dyDescent="0.3">
      <c r="J652" s="3"/>
    </row>
    <row r="653" spans="10:10" x14ac:dyDescent="0.3">
      <c r="J653" s="3"/>
    </row>
    <row r="654" spans="10:10" x14ac:dyDescent="0.3">
      <c r="J654" s="3"/>
    </row>
    <row r="655" spans="10:10" x14ac:dyDescent="0.3">
      <c r="J655" s="3"/>
    </row>
    <row r="656" spans="10:10" x14ac:dyDescent="0.3">
      <c r="J656" s="3"/>
    </row>
    <row r="657" spans="10:10" x14ac:dyDescent="0.3">
      <c r="J657" s="3"/>
    </row>
    <row r="658" spans="10:10" x14ac:dyDescent="0.3">
      <c r="J658" s="3"/>
    </row>
    <row r="659" spans="10:10" x14ac:dyDescent="0.3">
      <c r="J659" s="3"/>
    </row>
    <row r="660" spans="10:10" x14ac:dyDescent="0.3">
      <c r="J660" s="3"/>
    </row>
    <row r="661" spans="10:10" x14ac:dyDescent="0.3">
      <c r="J661" s="3"/>
    </row>
  </sheetData>
  <mergeCells count="26">
    <mergeCell ref="B75:J75"/>
    <mergeCell ref="B91:J91"/>
    <mergeCell ref="B106:J106"/>
    <mergeCell ref="C112:I114"/>
    <mergeCell ref="B30:J30"/>
    <mergeCell ref="B33:J33"/>
    <mergeCell ref="B42:J42"/>
    <mergeCell ref="B50:J50"/>
    <mergeCell ref="B59:J59"/>
    <mergeCell ref="B66:J66"/>
    <mergeCell ref="B23:J23"/>
    <mergeCell ref="B1:F4"/>
    <mergeCell ref="G2:J4"/>
    <mergeCell ref="B5:J5"/>
    <mergeCell ref="B6:J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J10"/>
    <mergeCell ref="B15:J15"/>
  </mergeCells>
  <pageMargins left="0.7" right="0.7" top="0.75" bottom="0.75" header="0.3" footer="0.3"/>
  <pageSetup paperSize="9" scale="75" orientation="portrait" r:id="rId1"/>
  <ignoredErrors>
    <ignoredError sqref="G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ՀԱՍՏԻՔԱՑՈՒՑԱԿ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2024-11-28T08:16:44Z</dcterms:modified>
</cp:coreProperties>
</file>